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showInkAnnotation="0" autoCompressPictures="0"/>
  <mc:AlternateContent xmlns:mc="http://schemas.openxmlformats.org/markup-compatibility/2006">
    <mc:Choice Requires="x15">
      <x15ac:absPath xmlns:x15ac="http://schemas.microsoft.com/office/spreadsheetml/2010/11/ac" url="/Volumes/delcournas.synology.me/FiE/Firm in Enterprise 000/300 Pull/300.16.007 Bestuur NMV/Bestanden/Begroting en jaarrekening/2024-2025/"/>
    </mc:Choice>
  </mc:AlternateContent>
  <xr:revisionPtr revIDLastSave="0" documentId="13_ncr:1_{F052F117-5B40-4049-8905-1258A3C5B0A4}" xr6:coauthVersionLast="47" xr6:coauthVersionMax="47" xr10:uidLastSave="{00000000-0000-0000-0000-000000000000}"/>
  <bookViews>
    <workbookView xWindow="0" yWindow="500" windowWidth="26760" windowHeight="15820" tabRatio="500" xr2:uid="{00000000-000D-0000-FFFF-FFFF00000000}"/>
  </bookViews>
  <sheets>
    <sheet name="Overzicht NMV 2024-2025" sheetId="1" r:id="rId1"/>
    <sheet name="Samenvatting" sheetId="2" r:id="rId2"/>
    <sheet name="Contributie berekenin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53" i="1" l="1"/>
  <c r="J53" i="1"/>
  <c r="G53" i="1"/>
  <c r="G89" i="1"/>
  <c r="C89" i="1" s="1"/>
  <c r="B1" i="1"/>
  <c r="B1" i="2"/>
  <c r="K109" i="1"/>
  <c r="I72" i="1"/>
  <c r="H96" i="1"/>
  <c r="C96" i="1" s="1"/>
  <c r="G72" i="1"/>
  <c r="C72" i="1" s="1"/>
  <c r="C13" i="1"/>
  <c r="C14" i="1"/>
  <c r="C15" i="1"/>
  <c r="C16" i="1"/>
  <c r="C17" i="1"/>
  <c r="C20" i="1"/>
  <c r="C22" i="1"/>
  <c r="C24" i="1"/>
  <c r="C27" i="1"/>
  <c r="C28" i="1"/>
  <c r="C32" i="1"/>
  <c r="C33" i="1"/>
  <c r="C34" i="1"/>
  <c r="C35" i="1"/>
  <c r="C36" i="1"/>
  <c r="C37" i="1"/>
  <c r="C38" i="1"/>
  <c r="C39" i="1"/>
  <c r="C40" i="1"/>
  <c r="C44" i="1"/>
  <c r="C45" i="1"/>
  <c r="C46" i="1"/>
  <c r="C49" i="1"/>
  <c r="C50" i="1"/>
  <c r="C55" i="1"/>
  <c r="C56" i="1"/>
  <c r="C57" i="1"/>
  <c r="C60" i="1"/>
  <c r="C61" i="1"/>
  <c r="C63" i="1"/>
  <c r="C64" i="1"/>
  <c r="C65" i="1"/>
  <c r="C62" i="1"/>
  <c r="C66" i="1"/>
  <c r="C67" i="1"/>
  <c r="C70" i="1"/>
  <c r="C71" i="1"/>
  <c r="C73" i="1"/>
  <c r="C74" i="1"/>
  <c r="C76" i="1"/>
  <c r="C77" i="1"/>
  <c r="C78" i="1"/>
  <c r="C79" i="1"/>
  <c r="C80" i="1"/>
  <c r="C81" i="1"/>
  <c r="C82" i="1"/>
  <c r="C83" i="1"/>
  <c r="C84" i="1"/>
  <c r="C85" i="1"/>
  <c r="C88" i="1"/>
  <c r="C90" i="1"/>
  <c r="C93" i="1"/>
  <c r="C97" i="1"/>
  <c r="C98" i="1"/>
  <c r="C99" i="1"/>
  <c r="C102" i="1"/>
  <c r="C103" i="1"/>
  <c r="C104" i="1"/>
  <c r="C105" i="1"/>
  <c r="C106" i="1"/>
  <c r="C107" i="1"/>
  <c r="C108" i="1"/>
  <c r="C109" i="1"/>
  <c r="C110" i="1"/>
  <c r="C111" i="1"/>
  <c r="C112" i="1"/>
  <c r="C113" i="1"/>
  <c r="C114" i="1"/>
  <c r="C117" i="1"/>
  <c r="C118" i="1"/>
  <c r="C119" i="1"/>
  <c r="C120" i="1"/>
  <c r="C53" i="1" l="1"/>
  <c r="C75" i="1"/>
  <c r="G6" i="1"/>
  <c r="C6" i="1" s="1"/>
  <c r="E122" i="1"/>
  <c r="E123" i="1"/>
  <c r="E124" i="1" l="1"/>
  <c r="J5" i="1"/>
  <c r="J12" i="1"/>
  <c r="J19" i="1"/>
  <c r="J23" i="1"/>
  <c r="J26" i="1"/>
  <c r="J31" i="1"/>
  <c r="J43" i="1"/>
  <c r="J48" i="1"/>
  <c r="J52" i="1"/>
  <c r="J59" i="1"/>
  <c r="J69" i="1"/>
  <c r="J75" i="1"/>
  <c r="J87" i="1"/>
  <c r="J92" i="1"/>
  <c r="J95" i="1"/>
  <c r="J101" i="1"/>
  <c r="J116" i="1"/>
  <c r="I9" i="1"/>
  <c r="C9" i="1" s="1"/>
  <c r="C26" i="1"/>
  <c r="J123" i="1" l="1"/>
  <c r="J122" i="1"/>
  <c r="C95" i="1"/>
  <c r="C48" i="1"/>
  <c r="C23" i="1"/>
  <c r="C59" i="1"/>
  <c r="C43" i="1"/>
  <c r="C69" i="1"/>
  <c r="J124" i="1" l="1"/>
  <c r="K48" i="1"/>
  <c r="H21" i="1" l="1"/>
  <c r="C21" i="1" l="1"/>
  <c r="C19" i="1" s="1"/>
  <c r="K31" i="1"/>
  <c r="C31" i="1"/>
  <c r="H75" i="1"/>
  <c r="K75" i="1"/>
  <c r="G75" i="1"/>
  <c r="C12" i="1" l="1"/>
  <c r="H116" i="1" l="1"/>
  <c r="K116" i="1"/>
  <c r="G116" i="1"/>
  <c r="H52" i="1"/>
  <c r="K52" i="1"/>
  <c r="H69" i="1"/>
  <c r="I69" i="1"/>
  <c r="K69" i="1"/>
  <c r="G69" i="1"/>
  <c r="H32" i="3" l="1"/>
  <c r="C56" i="3"/>
  <c r="I4" i="3" s="1"/>
  <c r="K4" i="3" s="1"/>
  <c r="I35" i="3"/>
  <c r="H35" i="3"/>
  <c r="I34" i="3"/>
  <c r="H34" i="3"/>
  <c r="I33" i="3"/>
  <c r="I32" i="3"/>
  <c r="I31" i="3"/>
  <c r="I30" i="3"/>
  <c r="B23" i="3"/>
  <c r="G22" i="3"/>
  <c r="B20" i="3"/>
  <c r="B15" i="3"/>
  <c r="H31" i="3" s="1"/>
  <c r="J10" i="3"/>
  <c r="J5" i="3"/>
  <c r="J3" i="3"/>
  <c r="J2" i="3"/>
  <c r="G7" i="1" l="1"/>
  <c r="C7" i="1" s="1"/>
  <c r="K10" i="1"/>
  <c r="C10" i="1" s="1"/>
  <c r="G21" i="3"/>
  <c r="B21" i="3"/>
  <c r="H33" i="3"/>
  <c r="J9" i="3"/>
  <c r="H30" i="3"/>
  <c r="J4" i="3"/>
  <c r="B19" i="3"/>
  <c r="H8" i="1" l="1"/>
  <c r="C8" i="1" s="1"/>
  <c r="C5" i="1" s="1"/>
  <c r="B22" i="3"/>
  <c r="J8" i="3"/>
  <c r="J11" i="3" s="1"/>
  <c r="B24" i="3" l="1"/>
  <c r="C92" i="1"/>
  <c r="C122" i="1" l="1"/>
  <c r="G54" i="1"/>
  <c r="C54" i="1" s="1"/>
  <c r="C52" i="1" l="1"/>
  <c r="G52" i="1"/>
  <c r="H59" i="1"/>
  <c r="C116" i="1"/>
  <c r="I75" i="1" l="1"/>
  <c r="I116" i="1"/>
  <c r="L116" i="1" s="1"/>
  <c r="C101" i="1" l="1"/>
  <c r="K101" i="1"/>
  <c r="G12" i="1"/>
  <c r="C87" i="1" l="1"/>
  <c r="C123" i="1" s="1"/>
  <c r="C124" i="1" l="1"/>
  <c r="H23" i="1"/>
  <c r="I23" i="1"/>
  <c r="K23" i="1"/>
  <c r="G23" i="1"/>
  <c r="H12" i="1"/>
  <c r="I12" i="1"/>
  <c r="K12" i="1"/>
  <c r="I52" i="1"/>
  <c r="B13" i="2" l="1"/>
  <c r="A3" i="2"/>
  <c r="A24" i="2" s="1"/>
  <c r="A10" i="2"/>
  <c r="A25" i="2" s="1"/>
  <c r="A22" i="2"/>
  <c r="A21" i="2"/>
  <c r="A20" i="2"/>
  <c r="A19" i="2"/>
  <c r="A18" i="2"/>
  <c r="A17" i="2"/>
  <c r="A16" i="2"/>
  <c r="A15" i="2"/>
  <c r="A14" i="2"/>
  <c r="A13" i="2"/>
  <c r="A12" i="2"/>
  <c r="A11" i="2"/>
  <c r="A8" i="2"/>
  <c r="A7" i="2"/>
  <c r="A6" i="2"/>
  <c r="A5" i="2"/>
  <c r="A4" i="2"/>
  <c r="A1" i="2"/>
  <c r="H101" i="1"/>
  <c r="I101" i="1"/>
  <c r="G101" i="1"/>
  <c r="I19" i="1"/>
  <c r="K19" i="1"/>
  <c r="G19" i="1"/>
  <c r="I5" i="1"/>
  <c r="G5" i="1"/>
  <c r="G26" i="1"/>
  <c r="G31" i="1"/>
  <c r="G43" i="1"/>
  <c r="G48" i="1"/>
  <c r="G59" i="1"/>
  <c r="G92" i="1"/>
  <c r="G95" i="1"/>
  <c r="H5" i="1"/>
  <c r="H26" i="1"/>
  <c r="H31" i="1"/>
  <c r="H43" i="1"/>
  <c r="H48" i="1"/>
  <c r="H87" i="1"/>
  <c r="H92" i="1"/>
  <c r="H95" i="1"/>
  <c r="I26" i="1"/>
  <c r="I31" i="1"/>
  <c r="I43" i="1"/>
  <c r="I48" i="1"/>
  <c r="I59" i="1"/>
  <c r="I87" i="1"/>
  <c r="I92" i="1"/>
  <c r="I95" i="1"/>
  <c r="K5" i="1"/>
  <c r="K26" i="1"/>
  <c r="K43" i="1"/>
  <c r="K59" i="1"/>
  <c r="K87" i="1"/>
  <c r="K92" i="1"/>
  <c r="K95" i="1"/>
  <c r="B19" i="2"/>
  <c r="L101" i="1" l="1"/>
  <c r="K123" i="1"/>
  <c r="H123" i="1"/>
  <c r="I123" i="1"/>
  <c r="L95" i="1"/>
  <c r="B22" i="2"/>
  <c r="B14" i="2"/>
  <c r="L12" i="1"/>
  <c r="I122" i="1"/>
  <c r="H19" i="1"/>
  <c r="H122" i="1" s="1"/>
  <c r="K122" i="1"/>
  <c r="G122" i="1"/>
  <c r="B7" i="2"/>
  <c r="L59" i="1"/>
  <c r="L48" i="1"/>
  <c r="B12" i="2"/>
  <c r="G87" i="1"/>
  <c r="G123" i="1" s="1"/>
  <c r="B18" i="2"/>
  <c r="L26" i="1"/>
  <c r="B8" i="2"/>
  <c r="L92" i="1"/>
  <c r="M122" i="1" l="1"/>
  <c r="L122" i="1"/>
  <c r="B16" i="2"/>
  <c r="I124" i="1"/>
  <c r="B5" i="2"/>
  <c r="B21" i="2"/>
  <c r="L19" i="1"/>
  <c r="L43" i="1"/>
  <c r="B17" i="2"/>
  <c r="G124" i="1"/>
  <c r="B15" i="2"/>
  <c r="L52" i="1"/>
  <c r="B6" i="2"/>
  <c r="L23" i="1"/>
  <c r="L5" i="1"/>
  <c r="B4" i="2"/>
  <c r="L87" i="1"/>
  <c r="B20" i="2"/>
  <c r="B11" i="2"/>
  <c r="L31" i="1"/>
  <c r="H124" i="1"/>
  <c r="H125" i="1" l="1"/>
  <c r="J125" i="1"/>
  <c r="G125" i="1"/>
  <c r="I125" i="1"/>
  <c r="K125" i="1"/>
  <c r="L123" i="1"/>
  <c r="K124" i="1"/>
  <c r="L69" i="1"/>
  <c r="L75" i="1"/>
  <c r="B24" i="2"/>
  <c r="B25" i="2"/>
  <c r="K126" i="1" l="1"/>
  <c r="G126" i="1"/>
  <c r="G127" i="1" s="1"/>
  <c r="K127" i="1"/>
  <c r="H126" i="1"/>
  <c r="H127" i="1" s="1"/>
  <c r="I126" i="1"/>
  <c r="I127" i="1" s="1"/>
  <c r="J126" i="1"/>
  <c r="J127" i="1" s="1"/>
  <c r="B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Delcour</author>
    <author>Microsoft Office User</author>
  </authors>
  <commentList>
    <comment ref="H8" authorId="0" shapeId="0" xr:uid="{48A8CD4D-93E9-F941-87C7-A319C23EC626}">
      <text>
        <r>
          <rPr>
            <b/>
            <sz val="10"/>
            <color rgb="FF000000"/>
            <rFont val="Tahoma"/>
            <family val="2"/>
          </rPr>
          <t>Miguel Delcour:</t>
        </r>
        <r>
          <rPr>
            <sz val="10"/>
            <color rgb="FF000000"/>
            <rFont val="Tahoma"/>
            <family val="2"/>
          </rPr>
          <t xml:space="preserve">
</t>
        </r>
        <r>
          <rPr>
            <sz val="10"/>
            <color rgb="FF000000"/>
            <rFont val="Tahoma"/>
            <family val="2"/>
          </rPr>
          <t>Let op: Dit is incl. 1,50 per leerling extra vrijwillige bijdrage.</t>
        </r>
      </text>
    </comment>
    <comment ref="K10" authorId="0" shapeId="0" xr:uid="{00000000-0006-0000-0000-000001000000}">
      <text>
        <r>
          <rPr>
            <b/>
            <sz val="9"/>
            <color rgb="FF000000"/>
            <rFont val="Calibri"/>
            <family val="2"/>
          </rPr>
          <t>Miguel Delcour:</t>
        </r>
        <r>
          <rPr>
            <sz val="9"/>
            <color rgb="FF000000"/>
            <rFont val="Calibri"/>
            <family val="2"/>
          </rPr>
          <t xml:space="preserve">
</t>
        </r>
        <r>
          <rPr>
            <sz val="9"/>
            <color rgb="FF000000"/>
            <rFont val="Calibri"/>
            <family val="2"/>
          </rPr>
          <t>35 euro per individueel lid</t>
        </r>
      </text>
    </comment>
    <comment ref="K15" authorId="0" shapeId="0" xr:uid="{9B53E242-8DD8-9447-87AA-E7596367F392}">
      <text>
        <r>
          <rPr>
            <b/>
            <sz val="10"/>
            <color rgb="FF000000"/>
            <rFont val="Tahoma"/>
            <family val="2"/>
          </rPr>
          <t>Miguel Delcour:</t>
        </r>
        <r>
          <rPr>
            <sz val="10"/>
            <color rgb="FF000000"/>
            <rFont val="Tahoma"/>
            <family val="2"/>
          </rPr>
          <t xml:space="preserve">
</t>
        </r>
        <r>
          <rPr>
            <sz val="10"/>
            <color rgb="FF000000"/>
            <rFont val="Tahoma"/>
            <family val="2"/>
          </rPr>
          <t>Geschat 6k, ex porti</t>
        </r>
      </text>
    </comment>
    <comment ref="K16" authorId="0" shapeId="0" xr:uid="{42C5A75A-C9D9-2144-AE9F-229E31D4C671}">
      <text>
        <r>
          <rPr>
            <b/>
            <sz val="10"/>
            <color rgb="FF000000"/>
            <rFont val="Tahoma"/>
            <family val="2"/>
          </rPr>
          <t>Miguel Delcour:</t>
        </r>
        <r>
          <rPr>
            <sz val="10"/>
            <color rgb="FF000000"/>
            <rFont val="Tahoma"/>
            <family val="2"/>
          </rPr>
          <t xml:space="preserve">
</t>
        </r>
        <r>
          <rPr>
            <sz val="10"/>
            <color rgb="FF000000"/>
            <rFont val="Tahoma"/>
            <family val="2"/>
          </rPr>
          <t xml:space="preserve">Is gestopt, komt niet meer aan de NMV toe.
</t>
        </r>
      </text>
    </comment>
    <comment ref="K17" authorId="0" shapeId="0" xr:uid="{A1CBCD36-E292-3648-8A4A-B10CF03F4AF8}">
      <text>
        <r>
          <rPr>
            <b/>
            <sz val="10"/>
            <color rgb="FF000000"/>
            <rFont val="Tahoma"/>
            <family val="2"/>
          </rPr>
          <t>Miguel Delcour:</t>
        </r>
        <r>
          <rPr>
            <sz val="10"/>
            <color rgb="FF000000"/>
            <rFont val="Tahoma"/>
            <family val="2"/>
          </rPr>
          <t xml:space="preserve">
</t>
        </r>
        <r>
          <rPr>
            <sz val="10"/>
            <color rgb="FF000000"/>
            <rFont val="Tahoma"/>
            <family val="2"/>
          </rPr>
          <t>Betreft uitsluitend porto voor verkoop boeken, algemeen en MM heeft eigen portoregel</t>
        </r>
      </text>
    </comment>
    <comment ref="H21" authorId="0" shapeId="0" xr:uid="{00000000-0006-0000-0000-000003000000}">
      <text>
        <r>
          <rPr>
            <b/>
            <sz val="9"/>
            <color rgb="FF000000"/>
            <rFont val="Calibri"/>
            <family val="2"/>
          </rPr>
          <t>Miguel Delcour:</t>
        </r>
        <r>
          <rPr>
            <sz val="9"/>
            <color rgb="FF000000"/>
            <rFont val="Calibri"/>
            <family val="2"/>
          </rPr>
          <t xml:space="preserve">
</t>
        </r>
        <r>
          <rPr>
            <sz val="9"/>
            <color rgb="FF000000"/>
            <rFont val="Calibri"/>
            <family val="2"/>
          </rPr>
          <t xml:space="preserve">Schoolleidersconferentie: schatting € 13.500
</t>
        </r>
        <r>
          <rPr>
            <sz val="9"/>
            <color rgb="FF000000"/>
            <rFont val="Calibri"/>
            <family val="2"/>
          </rPr>
          <t xml:space="preserve">Op baisis van </t>
        </r>
        <r>
          <rPr>
            <sz val="9"/>
            <color rgb="FF000000"/>
            <rFont val="Calibri"/>
            <family val="2"/>
          </rPr>
          <t>±</t>
        </r>
        <r>
          <rPr>
            <sz val="9"/>
            <color rgb="FF000000"/>
            <rFont val="Calibri"/>
            <family val="2"/>
          </rPr>
          <t xml:space="preserve"> 45 deelnemers a 300 euro</t>
        </r>
      </text>
    </comment>
    <comment ref="K22" authorId="0" shapeId="0" xr:uid="{63031485-A495-5B4D-A00F-4838665C3B29}">
      <text>
        <r>
          <rPr>
            <b/>
            <sz val="10"/>
            <color rgb="FF000000"/>
            <rFont val="Tahoma"/>
            <family val="2"/>
          </rPr>
          <t>Miguel Delcour:</t>
        </r>
        <r>
          <rPr>
            <sz val="10"/>
            <color rgb="FF000000"/>
            <rFont val="Tahoma"/>
            <family val="2"/>
          </rPr>
          <t xml:space="preserve">
</t>
        </r>
        <r>
          <rPr>
            <sz val="10"/>
            <color rgb="FF000000"/>
            <rFont val="Tahoma"/>
            <family val="2"/>
          </rPr>
          <t xml:space="preserve">300 deelnemers a € 70,- = € 21.000
</t>
        </r>
      </text>
    </comment>
    <comment ref="G53" authorId="0" shapeId="0" xr:uid="{00000000-0006-0000-0000-00000C000000}">
      <text>
        <r>
          <rPr>
            <b/>
            <sz val="9"/>
            <color rgb="FF000000"/>
            <rFont val="Calibri"/>
            <family val="2"/>
          </rPr>
          <t>Miguel Delcour:</t>
        </r>
        <r>
          <rPr>
            <sz val="9"/>
            <color rgb="FF000000"/>
            <rFont val="Calibri"/>
            <family val="2"/>
          </rPr>
          <t xml:space="preserve">
</t>
        </r>
        <r>
          <rPr>
            <sz val="9"/>
            <color rgb="FF000000"/>
            <rFont val="Calibri"/>
            <family val="2"/>
          </rPr>
          <t xml:space="preserve">7,5 dd x 10 man 105 euro
</t>
        </r>
      </text>
    </comment>
    <comment ref="J53" authorId="0" shapeId="0" xr:uid="{CE28F7B7-BED8-B34F-BE96-BC8C0752851E}">
      <text>
        <r>
          <rPr>
            <b/>
            <sz val="10"/>
            <color rgb="FF000000"/>
            <rFont val="Tahoma"/>
            <family val="2"/>
          </rPr>
          <t>Miguel Delcour:</t>
        </r>
        <r>
          <rPr>
            <sz val="10"/>
            <color rgb="FF000000"/>
            <rFont val="Tahoma"/>
            <family val="2"/>
          </rPr>
          <t xml:space="preserve">
</t>
        </r>
        <r>
          <rPr>
            <sz val="10"/>
            <color rgb="FF000000"/>
            <rFont val="Tahoma"/>
            <family val="2"/>
          </rPr>
          <t xml:space="preserve">
</t>
        </r>
        <r>
          <rPr>
            <sz val="10"/>
            <color rgb="FF000000"/>
            <rFont val="Tahoma"/>
            <family val="2"/>
          </rPr>
          <t>35 dd vergoedingen</t>
        </r>
      </text>
    </comment>
    <comment ref="K53" authorId="0" shapeId="0" xr:uid="{00000000-0006-0000-0000-00000D000000}">
      <text>
        <r>
          <rPr>
            <b/>
            <sz val="9"/>
            <color rgb="FF000000"/>
            <rFont val="Calibri"/>
            <family val="2"/>
          </rPr>
          <t>Miguel Delcour:</t>
        </r>
        <r>
          <rPr>
            <sz val="9"/>
            <color rgb="FF000000"/>
            <rFont val="Calibri"/>
            <family val="2"/>
          </rPr>
          <t xml:space="preserve">
</t>
        </r>
        <r>
          <rPr>
            <sz val="9"/>
            <color rgb="FF000000"/>
            <rFont val="Calibri"/>
            <family val="2"/>
          </rPr>
          <t xml:space="preserve">Dagelijks bestuur: € 900 per maand x 12 x 3 </t>
        </r>
        <r>
          <rPr>
            <sz val="10"/>
            <color rgb="FF000000"/>
            <rFont val="Calibri"/>
            <family val="2"/>
          </rPr>
          <t xml:space="preserve">personen
</t>
        </r>
        <r>
          <rPr>
            <sz val="10"/>
            <color rgb="FF000000"/>
            <rFont val="Calibri"/>
            <family val="2"/>
          </rPr>
          <t xml:space="preserve">Algemeen bestuur :€ 2100 per jaar x 4 personen
</t>
        </r>
        <r>
          <rPr>
            <sz val="10"/>
            <color rgb="FF000000"/>
            <rFont val="Calibri"/>
            <family val="2"/>
          </rPr>
          <t xml:space="preserve">
</t>
        </r>
        <r>
          <rPr>
            <sz val="10"/>
            <color rgb="FF000000"/>
            <rFont val="Calibri"/>
            <family val="2"/>
          </rPr>
          <t xml:space="preserve">en
</t>
        </r>
        <r>
          <rPr>
            <sz val="10"/>
            <color rgb="FF000000"/>
            <rFont val="Calibri"/>
            <family val="2"/>
          </rPr>
          <t xml:space="preserve">
</t>
        </r>
        <r>
          <rPr>
            <sz val="10"/>
            <color rgb="FF000000"/>
            <rFont val="Calibri"/>
            <family val="2"/>
          </rPr>
          <t xml:space="preserve">€ 10.000 voor dagdeelvergoedingen bij invulling van de 8 speerpunten van het strategiedocument / jaarplan 2024-2025.
</t>
        </r>
        <r>
          <rPr>
            <sz val="10"/>
            <color rgb="FF000000"/>
            <rFont val="Calibri"/>
            <family val="2"/>
          </rPr>
          <t xml:space="preserve">Wat mogelijk niet uitgevoerd wordt moet mee naar volgend schooljaar.
</t>
        </r>
      </text>
    </comment>
    <comment ref="G54" authorId="0" shapeId="0" xr:uid="{00000000-0006-0000-0000-00000E000000}">
      <text>
        <r>
          <rPr>
            <b/>
            <sz val="9"/>
            <color rgb="FF000000"/>
            <rFont val="Calibri"/>
            <family val="2"/>
          </rPr>
          <t>Miguel Delcour:</t>
        </r>
        <r>
          <rPr>
            <sz val="9"/>
            <color rgb="FF000000"/>
            <rFont val="Calibri"/>
            <family val="2"/>
          </rPr>
          <t xml:space="preserve">
</t>
        </r>
        <r>
          <rPr>
            <sz val="9"/>
            <color rgb="FF000000"/>
            <rFont val="Calibri"/>
            <family val="2"/>
          </rPr>
          <t xml:space="preserve">6 x Domstad a € 200 = € 1200 voor netwerk
</t>
        </r>
        <r>
          <rPr>
            <sz val="9"/>
            <color rgb="FF000000"/>
            <rFont val="Calibri"/>
            <family val="2"/>
          </rPr>
          <t xml:space="preserve">€ 1000 voor werkgroep overleggen 
</t>
        </r>
      </text>
    </comment>
    <comment ref="H54" authorId="0" shapeId="0" xr:uid="{E50607BC-F796-D848-A3D9-98156342CB92}">
      <text>
        <r>
          <rPr>
            <b/>
            <sz val="10"/>
            <color rgb="FF000000"/>
            <rFont val="Tahoma"/>
            <family val="2"/>
          </rPr>
          <t>Miguel Delcour:</t>
        </r>
        <r>
          <rPr>
            <sz val="10"/>
            <color rgb="FF000000"/>
            <rFont val="Tahoma"/>
            <family val="2"/>
          </rPr>
          <t xml:space="preserve">
</t>
        </r>
        <r>
          <rPr>
            <sz val="10"/>
            <color rgb="FF000000"/>
            <rFont val="Tahoma"/>
            <family val="2"/>
          </rPr>
          <t>Vergaderkosten algemeen (schatting) a € 500</t>
        </r>
      </text>
    </comment>
    <comment ref="I54" authorId="0" shapeId="0" xr:uid="{6DE339F3-62FD-B241-99AB-32C8850D6862}">
      <text>
        <r>
          <rPr>
            <b/>
            <sz val="10"/>
            <color rgb="FF000000"/>
            <rFont val="Tahoma"/>
            <family val="2"/>
          </rPr>
          <t>Miguel Delcour:</t>
        </r>
        <r>
          <rPr>
            <sz val="10"/>
            <color rgb="FF000000"/>
            <rFont val="Tahoma"/>
            <family val="2"/>
          </rPr>
          <t xml:space="preserve">
</t>
        </r>
        <r>
          <rPr>
            <sz val="12"/>
            <color rgb="FF000000"/>
            <rFont val="Calibri"/>
            <family val="2"/>
          </rPr>
          <t>Kosten locaties  x 4 bijeenkomsten netwerk (inclusief lunch en locatiekosten) 		€1000</t>
        </r>
      </text>
    </comment>
    <comment ref="K56" authorId="0" shapeId="0" xr:uid="{F5D3C0B0-EB2F-C347-B62F-3C83F0F3CC72}">
      <text>
        <r>
          <rPr>
            <b/>
            <sz val="10"/>
            <color rgb="FF000000"/>
            <rFont val="Tahoma"/>
            <family val="2"/>
          </rPr>
          <t>Miguel Delcour:</t>
        </r>
        <r>
          <rPr>
            <sz val="10"/>
            <color rgb="FF000000"/>
            <rFont val="Tahoma"/>
            <family val="2"/>
          </rPr>
          <t xml:space="preserve">
</t>
        </r>
        <r>
          <rPr>
            <sz val="10"/>
            <color rgb="FF000000"/>
            <rFont val="Tahoma"/>
            <family val="2"/>
          </rPr>
          <t>Digitaal of 2x zaal</t>
        </r>
      </text>
    </comment>
    <comment ref="K61" authorId="0" shapeId="0" xr:uid="{00000000-0006-0000-0000-000011000000}">
      <text>
        <r>
          <rPr>
            <b/>
            <sz val="9"/>
            <color rgb="FF000000"/>
            <rFont val="Calibri"/>
            <family val="2"/>
          </rPr>
          <t>Miguel Delcour:</t>
        </r>
        <r>
          <rPr>
            <sz val="9"/>
            <color rgb="FF000000"/>
            <rFont val="Calibri"/>
            <family val="2"/>
          </rPr>
          <t xml:space="preserve">
</t>
        </r>
        <r>
          <rPr>
            <sz val="9"/>
            <color rgb="FF000000"/>
            <rFont val="Calibri"/>
            <family val="2"/>
          </rPr>
          <t>Conform offerte verhuurder</t>
        </r>
      </text>
    </comment>
    <comment ref="K64" authorId="0" shapeId="0" xr:uid="{00000000-0006-0000-0000-000012000000}">
      <text>
        <r>
          <rPr>
            <b/>
            <sz val="9"/>
            <color rgb="FF000000"/>
            <rFont val="Calibri"/>
            <family val="2"/>
          </rPr>
          <t>Miguel Delcour:</t>
        </r>
        <r>
          <rPr>
            <sz val="9"/>
            <color rgb="FF000000"/>
            <rFont val="Calibri"/>
            <family val="2"/>
          </rPr>
          <t xml:space="preserve">
</t>
        </r>
        <r>
          <rPr>
            <sz val="9"/>
            <color rgb="FF000000"/>
            <rFont val="Calibri"/>
            <family val="2"/>
          </rPr>
          <t xml:space="preserve">Conform offerte PMOS
</t>
        </r>
      </text>
    </comment>
    <comment ref="K65" authorId="0" shapeId="0" xr:uid="{3779A580-3DEC-4946-93B0-850F8B7C2017}">
      <text>
        <r>
          <rPr>
            <b/>
            <sz val="10"/>
            <color rgb="FF000000"/>
            <rFont val="Tahoma"/>
            <family val="2"/>
          </rPr>
          <t>Miguel Delcour:</t>
        </r>
        <r>
          <rPr>
            <sz val="10"/>
            <color rgb="FF000000"/>
            <rFont val="Tahoma"/>
            <family val="2"/>
          </rPr>
          <t xml:space="preserve">
</t>
        </r>
        <r>
          <rPr>
            <sz val="10"/>
            <color rgb="FF000000"/>
            <rFont val="Tahoma"/>
            <family val="2"/>
          </rPr>
          <t xml:space="preserve">1k algemeen
</t>
        </r>
      </text>
    </comment>
    <comment ref="G70" authorId="0" shapeId="0" xr:uid="{4543636B-41BC-444C-9F38-2200240525BB}">
      <text>
        <r>
          <rPr>
            <b/>
            <sz val="10"/>
            <color rgb="FF000000"/>
            <rFont val="Tahoma"/>
            <family val="2"/>
          </rPr>
          <t>Miguel Delcour:</t>
        </r>
        <r>
          <rPr>
            <sz val="10"/>
            <color rgb="FF000000"/>
            <rFont val="Tahoma"/>
            <family val="2"/>
          </rPr>
          <t xml:space="preserve">
</t>
        </r>
        <r>
          <rPr>
            <sz val="10"/>
            <color rgb="FF000000"/>
            <rFont val="Tahoma"/>
            <family val="2"/>
          </rPr>
          <t>Studiedag landelijk (2jarig) komt weer in schooljaar 2025-2026</t>
        </r>
      </text>
    </comment>
    <comment ref="H71" authorId="0" shapeId="0" xr:uid="{D028EAF0-B7DE-904A-9F07-EAEADBF92B5A}">
      <text>
        <r>
          <rPr>
            <b/>
            <sz val="10"/>
            <color rgb="FF000000"/>
            <rFont val="Tahoma"/>
            <family val="2"/>
          </rPr>
          <t>Miguel Delcour:</t>
        </r>
        <r>
          <rPr>
            <sz val="10"/>
            <color rgb="FF000000"/>
            <rFont val="Tahoma"/>
            <family val="2"/>
          </rPr>
          <t xml:space="preserve">
</t>
        </r>
        <r>
          <rPr>
            <sz val="10"/>
            <color rgb="FF000000"/>
            <rFont val="Calibri"/>
            <family val="2"/>
          </rPr>
          <t xml:space="preserve">Bewust meer dan inkomsten verwacht (13.500) om de kosten laag te houden. 
</t>
        </r>
      </text>
    </comment>
    <comment ref="G72" authorId="0" shapeId="0" xr:uid="{ACB06DD9-FCE9-044D-94CF-D86D5555222B}">
      <text>
        <r>
          <rPr>
            <b/>
            <sz val="10"/>
            <color rgb="FF000000"/>
            <rFont val="Tahoma"/>
            <family val="2"/>
          </rPr>
          <t>Miguel Delcour:</t>
        </r>
        <r>
          <rPr>
            <sz val="10"/>
            <color rgb="FF000000"/>
            <rFont val="Tahoma"/>
            <family val="2"/>
          </rPr>
          <t xml:space="preserve">
</t>
        </r>
        <r>
          <rPr>
            <sz val="10"/>
            <color rgb="FF000000"/>
            <rFont val="Calibri"/>
            <family val="2"/>
          </rPr>
          <t xml:space="preserve">Ontwikkeling en kennisdeling regio's (10 regio's) a € 15.000
</t>
        </r>
        <r>
          <rPr>
            <sz val="10"/>
            <color rgb="FF000000"/>
            <rFont val="Calibri"/>
            <family val="2"/>
          </rPr>
          <t>Meet &amp; Greet kennisdeling  a € 4.000</t>
        </r>
      </text>
    </comment>
    <comment ref="I72" authorId="0" shapeId="0" xr:uid="{F32D8815-ECCE-6A4C-B494-DC07C76768BF}">
      <text>
        <r>
          <rPr>
            <b/>
            <sz val="10"/>
            <color rgb="FF000000"/>
            <rFont val="Tahoma"/>
            <family val="2"/>
          </rPr>
          <t>Miguel Delcour:</t>
        </r>
        <r>
          <rPr>
            <sz val="10"/>
            <color rgb="FF000000"/>
            <rFont val="Tahoma"/>
            <family val="2"/>
          </rPr>
          <t xml:space="preserve">
</t>
        </r>
        <r>
          <rPr>
            <sz val="10"/>
            <color rgb="FF000000"/>
            <rFont val="Tahoma"/>
            <family val="2"/>
          </rPr>
          <t xml:space="preserve">En 4x live netwerkbijeenkomsten op locatie incl. lunch (naast online netwerkbijeenkomsten) Doel is onze eigen professionaliteit te vergroten op het gebied van montessori onderwijs en opvoeding. Kosten bestaan uit locatie, gastsprekers, workshops.
</t>
        </r>
        <r>
          <rPr>
            <sz val="10"/>
            <color rgb="FF000000"/>
            <rFont val="Tahoma"/>
            <family val="2"/>
          </rPr>
          <t xml:space="preserve">Gastsprekers tijdens de netwerkbijeenkomst
</t>
        </r>
        <r>
          <rPr>
            <sz val="10"/>
            <color rgb="FF000000"/>
            <rFont val="Tahoma"/>
            <family val="2"/>
          </rPr>
          <t xml:space="preserve">ter professionalisering van het netwerk 
</t>
        </r>
        <r>
          <rPr>
            <sz val="10"/>
            <color rgb="FF000000"/>
            <rFont val="Tahoma"/>
            <family val="2"/>
          </rPr>
          <t>a € 1.500 gastsprekers en € 2.500 kosten locatie en lunch</t>
        </r>
      </text>
    </comment>
    <comment ref="I73" authorId="0" shapeId="0" xr:uid="{59479165-95C7-814B-8E63-3EF50D6449FC}">
      <text>
        <r>
          <rPr>
            <b/>
            <sz val="10"/>
            <color rgb="FF000000"/>
            <rFont val="Tahoma"/>
            <family val="2"/>
          </rPr>
          <t>Miguel Delcour:</t>
        </r>
        <r>
          <rPr>
            <sz val="10"/>
            <color rgb="FF000000"/>
            <rFont val="Tahoma"/>
            <family val="2"/>
          </rPr>
          <t xml:space="preserve">
</t>
        </r>
        <r>
          <rPr>
            <sz val="10"/>
            <color rgb="FF000000"/>
            <rFont val="Tahoma"/>
            <family val="2"/>
          </rPr>
          <t xml:space="preserve">1x (verplichte) studiedag voor alle opleiders, begeleiders en ontwikkelaars en overige geïnteresseerden binnen de vereniging. </t>
        </r>
      </text>
    </comment>
    <comment ref="K74" authorId="0" shapeId="0" xr:uid="{934F039C-0E4A-4145-865A-4AC4A72DF686}">
      <text>
        <r>
          <rPr>
            <b/>
            <sz val="10"/>
            <color rgb="FF000000"/>
            <rFont val="Tahoma"/>
            <family val="2"/>
          </rPr>
          <t>Miguel Delcour:</t>
        </r>
        <r>
          <rPr>
            <sz val="10"/>
            <color rgb="FF000000"/>
            <rFont val="Tahoma"/>
            <family val="2"/>
          </rPr>
          <t xml:space="preserve">
</t>
        </r>
        <r>
          <rPr>
            <sz val="10"/>
            <color rgb="FF000000"/>
            <rFont val="Tahoma"/>
            <family val="2"/>
          </rPr>
          <t>Schatting o.b.v. inkomsten 21.000 + algemene kosten</t>
        </r>
      </text>
    </comment>
    <comment ref="G76" authorId="0" shapeId="0" xr:uid="{0A19E5D8-399C-1049-BA53-D3E92B57760B}">
      <text>
        <r>
          <rPr>
            <b/>
            <sz val="10"/>
            <color rgb="FF000000"/>
            <rFont val="Tahoma"/>
            <family val="2"/>
          </rPr>
          <t>Miguel Delcour:</t>
        </r>
        <r>
          <rPr>
            <sz val="10"/>
            <color rgb="FF000000"/>
            <rFont val="Tahoma"/>
            <family val="2"/>
          </rPr>
          <t xml:space="preserve">
</t>
        </r>
        <r>
          <rPr>
            <sz val="10"/>
            <color rgb="FF000000"/>
            <rFont val="Tahoma"/>
            <family val="2"/>
          </rPr>
          <t>Inhuur deskundigen (trainer-spreker) a € 1.500</t>
        </r>
      </text>
    </comment>
    <comment ref="K76" authorId="0" shapeId="0" xr:uid="{B8EF2BFA-7D22-4B4E-84AB-BBC65257E60D}">
      <text>
        <r>
          <rPr>
            <b/>
            <sz val="10"/>
            <color rgb="FF000000"/>
            <rFont val="Tahoma"/>
            <family val="2"/>
          </rPr>
          <t>Miguel Delcour:</t>
        </r>
        <r>
          <rPr>
            <sz val="10"/>
            <color rgb="FF000000"/>
            <rFont val="Tahoma"/>
            <family val="2"/>
          </rPr>
          <t xml:space="preserve">
</t>
        </r>
        <r>
          <rPr>
            <sz val="10"/>
            <color rgb="FF000000"/>
            <rFont val="Tahoma"/>
            <family val="2"/>
          </rPr>
          <t xml:space="preserve">€ 10.000 voor projectleiding bij invulling van de 8 speerpunten van het strategiedocument / jaarplan 2024-2025.
</t>
        </r>
        <r>
          <rPr>
            <sz val="10"/>
            <color rgb="FF000000"/>
            <rFont val="Tahoma"/>
            <family val="2"/>
          </rPr>
          <t xml:space="preserve">Wat mogelijk niet uitgevoerd wordt moet mee naar volgend schooljaar.
</t>
        </r>
      </text>
    </comment>
    <comment ref="G77" authorId="0" shapeId="0" xr:uid="{00000000-0006-0000-0000-000015000000}">
      <text>
        <r>
          <rPr>
            <b/>
            <sz val="9"/>
            <color rgb="FF000000"/>
            <rFont val="Calibri"/>
            <family val="2"/>
          </rPr>
          <t>Miguel Delcour:</t>
        </r>
        <r>
          <rPr>
            <sz val="9"/>
            <color rgb="FF000000"/>
            <rFont val="Calibri"/>
            <family val="2"/>
          </rPr>
          <t xml:space="preserve">
</t>
        </r>
        <r>
          <rPr>
            <sz val="9"/>
            <color rgb="FF000000"/>
            <rFont val="Calibri"/>
            <family val="2"/>
          </rPr>
          <t>Studiebijeenkomsten audit a €. 3.000</t>
        </r>
      </text>
    </comment>
    <comment ref="K77" authorId="0" shapeId="0" xr:uid="{0E9F38B8-D0B5-0041-845E-FD048B5FE42B}">
      <text>
        <r>
          <rPr>
            <b/>
            <sz val="10"/>
            <color rgb="FF000000"/>
            <rFont val="Tahoma"/>
            <family val="2"/>
          </rPr>
          <t>Miguel Delcour:</t>
        </r>
        <r>
          <rPr>
            <sz val="10"/>
            <color rgb="FF000000"/>
            <rFont val="Tahoma"/>
            <family val="2"/>
          </rPr>
          <t xml:space="preserve">
</t>
        </r>
        <r>
          <rPr>
            <sz val="10"/>
            <color rgb="FF000000"/>
            <rFont val="Tahoma"/>
            <family val="2"/>
          </rPr>
          <t xml:space="preserve">€ 3.000 voor locatievergoedingen </t>
        </r>
        <r>
          <rPr>
            <sz val="10"/>
            <color rgb="FF000000"/>
            <rFont val="Calibri"/>
            <family val="2"/>
          </rPr>
          <t xml:space="preserve">bij invulling van de 8 speerpunten van het strategiedocument / jaarplan 2024-2025.
</t>
        </r>
        <r>
          <rPr>
            <sz val="10"/>
            <color rgb="FF000000"/>
            <rFont val="Calibri"/>
            <family val="2"/>
          </rPr>
          <t xml:space="preserve">Wat mogelijk niet uitgevoerd wordt moet mee naar volgend schooljaar.
</t>
        </r>
      </text>
    </comment>
    <comment ref="G78" authorId="0" shapeId="0" xr:uid="{7BCC1B17-7A4C-4856-A8DF-F52307015CB4}">
      <text>
        <r>
          <rPr>
            <b/>
            <sz val="9"/>
            <color rgb="FF000000"/>
            <rFont val="Tahoma"/>
            <family val="2"/>
          </rPr>
          <t>Miguel Delcour:</t>
        </r>
        <r>
          <rPr>
            <sz val="9"/>
            <color rgb="FF000000"/>
            <rFont val="Tahoma"/>
            <family val="2"/>
          </rPr>
          <t xml:space="preserve">
</t>
        </r>
        <r>
          <rPr>
            <sz val="9"/>
            <color rgb="FF000000"/>
            <rFont val="Tahoma"/>
            <family val="2"/>
          </rPr>
          <t xml:space="preserve">Uitvoering aanvankelijk montessorileeslijn a € 5.000
</t>
        </r>
        <r>
          <rPr>
            <sz val="9"/>
            <color rgb="FF000000"/>
            <rFont val="Tahoma"/>
            <family val="2"/>
          </rPr>
          <t xml:space="preserve">
</t>
        </r>
      </text>
    </comment>
    <comment ref="I78" authorId="1" shapeId="0" xr:uid="{BBCABB69-99BB-D64D-8D19-BAFC1A5F5563}">
      <text>
        <r>
          <rPr>
            <b/>
            <sz val="11"/>
            <color rgb="FF000000"/>
            <rFont val="Tahoma"/>
            <family val="2"/>
          </rPr>
          <t xml:space="preserve">Microsoft Office User:
</t>
        </r>
        <r>
          <rPr>
            <b/>
            <sz val="11"/>
            <color rgb="FF000000"/>
            <rFont val="Calibri"/>
            <family val="2"/>
          </rPr>
          <t>WERKGROEPEN:</t>
        </r>
        <r>
          <rPr>
            <sz val="11"/>
            <color rgb="FF000000"/>
            <rFont val="Calibri"/>
            <family val="2"/>
          </rPr>
          <t xml:space="preserve">
</t>
        </r>
        <r>
          <rPr>
            <sz val="11"/>
            <color rgb="FF000000"/>
            <rFont val="Calibri"/>
            <family val="2"/>
          </rPr>
          <t xml:space="preserve"> 
</t>
        </r>
        <r>
          <rPr>
            <sz val="11"/>
            <color rgb="FF000000"/>
            <rFont val="Calibri"/>
            <family val="2"/>
          </rPr>
          <t xml:space="preserve">  WERKGROEPEN:
</t>
        </r>
        <r>
          <rPr>
            <sz val="11"/>
            <color rgb="FF000000"/>
            <rFont val="Calibri"/>
            <family val="2"/>
          </rPr>
          <t xml:space="preserve">1. Werkgroep visie:  (voorstel om werkgroep visie op opleiden en voorstel schrijven voor train de trainer samen te voegen) 
</t>
        </r>
        <r>
          <rPr>
            <sz val="11"/>
            <color rgb="FF000000"/>
            <rFont val="Calibri"/>
            <family val="2"/>
          </rPr>
          <t xml:space="preserve">( totaal 50 uur)
</t>
        </r>
        <r>
          <rPr>
            <sz val="11"/>
            <color rgb="FF000000"/>
            <rFont val="Calibri"/>
            <family val="2"/>
          </rPr>
          <t xml:space="preserve">(Het beschrijven van een visie op montessorionderwijs en een visie op montessoriaans opleiden als fundament van de opleidingen die het netwerk namens de NMV verzorgt) aangevuld met het schrijven van een voorstel voor het train de trainer programma voor 
</t>
        </r>
        <r>
          <rPr>
            <sz val="11"/>
            <color rgb="FF000000"/>
            <rFont val="Calibri"/>
            <family val="2"/>
          </rPr>
          <t xml:space="preserve">a)  bestaande opleiders en 
</t>
        </r>
        <r>
          <rPr>
            <sz val="11"/>
            <color rgb="FF000000"/>
            <rFont val="Calibri"/>
            <family val="2"/>
          </rPr>
          <t xml:space="preserve">b) voor het creëren van een kweekvijver van nieuwe opleiders)
</t>
        </r>
        <r>
          <rPr>
            <sz val="11"/>
            <color rgb="FF000000"/>
            <rFont val="Calibri"/>
            <family val="2"/>
          </rPr>
          <t xml:space="preserve">Bij goedkeuring voorstel verder uitwerken in 2024-2025
</t>
        </r>
        <r>
          <rPr>
            <sz val="11"/>
            <color rgb="FF000000"/>
            <rFont val="Calibri"/>
            <family val="2"/>
          </rPr>
          <t xml:space="preserve">2. Werkgroep bekwaamheden                (20 uur)
</t>
        </r>
        <r>
          <rPr>
            <sz val="11"/>
            <color rgb="FF000000"/>
            <rFont val="Calibri"/>
            <family val="2"/>
          </rPr>
          <t xml:space="preserve">(De bekwaamheden zoals ze nu beschreven staan zijn aan revisie toe).
</t>
        </r>
        <r>
          <rPr>
            <sz val="11"/>
            <color rgb="FF000000"/>
            <rFont val="Calibri"/>
            <family val="2"/>
          </rPr>
          <t xml:space="preserve">3. kleine klus: Bibliotheek op de NMV-site voor opleiders in orde maken en nieuwsberichten    
</t>
        </r>
        <r>
          <rPr>
            <sz val="11"/>
            <color rgb="FF000000"/>
            <rFont val="Calibri"/>
            <family val="2"/>
          </rPr>
          <t xml:space="preserve">verzamelen en publiceren (op jaarbasis) 
</t>
        </r>
        <r>
          <rPr>
            <sz val="11"/>
            <color rgb="FF000000"/>
            <rFont val="Calibri"/>
            <family val="2"/>
          </rPr>
          <t xml:space="preserve">€4375
</t>
        </r>
        <r>
          <rPr>
            <sz val="11"/>
            <color rgb="FF000000"/>
            <rFont val="Calibri"/>
            <family val="2"/>
          </rPr>
          <t xml:space="preserve">€1750
</t>
        </r>
        <r>
          <rPr>
            <sz val="11"/>
            <color rgb="FF000000"/>
            <rFont val="Calibri"/>
            <family val="2"/>
          </rPr>
          <t xml:space="preserve">€300 p.j.
</t>
        </r>
        <r>
          <rPr>
            <sz val="11"/>
            <color rgb="FF000000"/>
            <rFont val="Calibri"/>
            <family val="2"/>
          </rPr>
          <t xml:space="preserve">4. Voorstel product ontwikkelen voor ouders (bijv. informatieve PP),                                   €1750 die scholen kunnen gebruiken voor (nieuwe) ouders 
</t>
        </r>
        <r>
          <rPr>
            <sz val="11"/>
            <color rgb="FF000000"/>
            <rFont val="Calibri"/>
            <family val="2"/>
          </rPr>
          <t xml:space="preserve">(10 uur)        
</t>
        </r>
        <r>
          <rPr>
            <sz val="11"/>
            <color rgb="FF000000"/>
            <rFont val="Calibri"/>
            <family val="2"/>
          </rPr>
          <t xml:space="preserve">5. bijwerken formulieren werkgroep opdrachten en evaluaties e.d.(10 uur) 6. Onvoorzien 
</t>
        </r>
        <r>
          <rPr>
            <sz val="11"/>
            <color rgb="FF000000"/>
            <rFont val="Calibri"/>
            <family val="2"/>
          </rPr>
          <t xml:space="preserve">€175
</t>
        </r>
        <r>
          <rPr>
            <sz val="11"/>
            <color rgb="FF000000"/>
            <rFont val="Calibri"/>
            <family val="2"/>
          </rPr>
          <t xml:space="preserve">
</t>
        </r>
        <r>
          <rPr>
            <sz val="11"/>
            <color rgb="FF000000"/>
            <rFont val="Calibri"/>
            <family val="2"/>
          </rPr>
          <t>Totaal: € 9.925</t>
        </r>
      </text>
    </comment>
    <comment ref="H79" authorId="0" shapeId="0" xr:uid="{DB19E20A-BF15-F44D-A298-8D5ACC752B22}">
      <text>
        <r>
          <rPr>
            <b/>
            <sz val="10"/>
            <color rgb="FF000000"/>
            <rFont val="Tahoma"/>
            <family val="2"/>
          </rPr>
          <t xml:space="preserve">Miguel Delcour:
</t>
        </r>
        <r>
          <rPr>
            <sz val="10"/>
            <color rgb="FF000000"/>
            <rFont val="Calibri"/>
            <family val="2"/>
          </rPr>
          <t xml:space="preserve">Kennis- en kwaliteitskringen in 2023-2024, zie ook ‘VMO ontwikkelplan 2022-2024’, vastgesteld 17 maart 2023 
</t>
        </r>
        <r>
          <rPr>
            <sz val="10"/>
            <color rgb="FF000000"/>
            <rFont val="Calibri"/>
            <family val="2"/>
          </rPr>
          <t xml:space="preserve">          deel I INNOVATIES:
</t>
        </r>
        <r>
          <rPr>
            <sz val="10"/>
            <color rgb="FF000000"/>
            <rFont val="Calibri"/>
            <family val="2"/>
          </rPr>
          <t xml:space="preserve">
</t>
        </r>
        <r>
          <rPr>
            <sz val="10"/>
            <color rgb="FF000000"/>
            <rFont val="Calibri"/>
            <family val="2"/>
          </rPr>
          <t xml:space="preserve">Totaal: € 25.500 bestaande uit:
</t>
        </r>
        <r>
          <rPr>
            <sz val="10"/>
            <color rgb="FF000000"/>
            <rFont val="Calibri"/>
            <family val="2"/>
          </rPr>
          <t xml:space="preserve">
</t>
        </r>
        <r>
          <rPr>
            <sz val="10"/>
            <color rgb="FF000000"/>
            <rFont val="Calibri"/>
            <family val="2"/>
          </rPr>
          <t xml:space="preserve"> 	- Kenniskring 		kantelen 						0,00
</t>
        </r>
        <r>
          <rPr>
            <sz val="10"/>
            <color rgb="FF000000"/>
            <rFont val="Calibri"/>
            <family val="2"/>
          </rPr>
          <t xml:space="preserve"> 	- Kenniskring 		certificeren						0,00
</t>
        </r>
        <r>
          <rPr>
            <sz val="10"/>
            <color rgb="FF000000"/>
            <rFont val="Calibri"/>
            <family val="2"/>
          </rPr>
          <t xml:space="preserve">	- Kwaliteitskring 	visitatie						7.500
</t>
        </r>
        <r>
          <rPr>
            <sz val="10"/>
            <color rgb="FF000000"/>
            <rFont val="Calibri"/>
            <family val="2"/>
          </rPr>
          <t xml:space="preserve"> 	- Kenniskring 		professionalisering				         	18.000
</t>
        </r>
        <r>
          <rPr>
            <sz val="10"/>
            <color rgb="FF000000"/>
            <rFont val="Calibri"/>
            <family val="2"/>
          </rPr>
          <t xml:space="preserve"> 	- Kenniskring 		leiderschap						   *
</t>
        </r>
        <r>
          <rPr>
            <sz val="10"/>
            <color rgb="FF000000"/>
            <rFont val="Calibri"/>
            <family val="2"/>
          </rPr>
          <t xml:space="preserve"> 	- Kenniskring 		maatwerk 	 					0,00
</t>
        </r>
        <r>
          <rPr>
            <sz val="10"/>
            <color rgb="FF000000"/>
            <rFont val="Calibri"/>
            <family val="2"/>
          </rPr>
          <t xml:space="preserve"> 	- Kenniskring 		voorbereide</t>
        </r>
        <r>
          <rPr>
            <b/>
            <sz val="10"/>
            <color rgb="FF000000"/>
            <rFont val="Calibri"/>
            <family val="2"/>
          </rPr>
          <t xml:space="preserve"> </t>
        </r>
        <r>
          <rPr>
            <sz val="10"/>
            <color rgb="FF000000"/>
            <rFont val="Calibri"/>
            <family val="2"/>
          </rPr>
          <t xml:space="preserve">omgeving (incl. rekenmateriaal)	0,00 
</t>
        </r>
        <r>
          <rPr>
            <sz val="10"/>
            <color rgb="FF000000"/>
            <rFont val="Calibri"/>
            <family val="2"/>
          </rPr>
          <t xml:space="preserve"> 	- Kenniskring 		doorlopende leerlijn 					0,00
</t>
        </r>
        <r>
          <rPr>
            <sz val="10"/>
            <color rgb="FF000000"/>
            <rFont val="Calibri"/>
            <family val="2"/>
          </rPr>
          <t xml:space="preserve"> 	- leergang montessoriaans leiderschap			 			0,00
</t>
        </r>
        <r>
          <rPr>
            <sz val="10"/>
            <color rgb="FF000000"/>
            <rFont val="Calibri"/>
            <family val="2"/>
          </rPr>
          <t xml:space="preserve">
</t>
        </r>
        <r>
          <rPr>
            <sz val="10"/>
            <color rgb="FF000000"/>
            <rFont val="Calibri"/>
            <family val="2"/>
          </rPr>
          <t xml:space="preserve"> *De uitgaven die voortvloeien uit deze kenniskring worden betaald door de deelnemende scholen. </t>
        </r>
      </text>
    </comment>
    <comment ref="K84" authorId="0" shapeId="0" xr:uid="{4EECFA26-9A77-D449-A3F7-A98464A429C6}">
      <text>
        <r>
          <rPr>
            <b/>
            <sz val="10"/>
            <color rgb="FF000000"/>
            <rFont val="Tahoma"/>
            <family val="2"/>
          </rPr>
          <t>Miguel Delcour:</t>
        </r>
        <r>
          <rPr>
            <sz val="10"/>
            <color rgb="FF000000"/>
            <rFont val="Tahoma"/>
            <family val="2"/>
          </rPr>
          <t xml:space="preserve">
</t>
        </r>
        <r>
          <rPr>
            <sz val="10"/>
            <color rgb="FF000000"/>
            <rFont val="Tahoma"/>
            <family val="2"/>
          </rPr>
          <t>Gepland onderzoek n.a.v. de strategische koers (i.s.m. lectoraat)</t>
        </r>
      </text>
    </comment>
    <comment ref="G85" authorId="0" shapeId="0" xr:uid="{C9F5313E-AA76-D74D-8F65-99B71E527F54}">
      <text>
        <r>
          <rPr>
            <b/>
            <sz val="10"/>
            <color rgb="FF000000"/>
            <rFont val="Tahoma"/>
            <family val="2"/>
          </rPr>
          <t>Miguel Delcour:</t>
        </r>
        <r>
          <rPr>
            <sz val="10"/>
            <color rgb="FF000000"/>
            <rFont val="Tahoma"/>
            <family val="2"/>
          </rPr>
          <t xml:space="preserve">
</t>
        </r>
        <r>
          <rPr>
            <sz val="10"/>
            <color rgb="FF000000"/>
            <rFont val="Tahoma"/>
            <family val="2"/>
          </rPr>
          <t xml:space="preserve">Uitwerking Inspectie &amp; Montessori a € 4.659 conform offerte
</t>
        </r>
      </text>
    </comment>
    <comment ref="J85" authorId="0" shapeId="0" xr:uid="{C02B0B3F-DCDD-9846-B195-71A932474529}">
      <text>
        <r>
          <rPr>
            <b/>
            <sz val="10"/>
            <color rgb="FF000000"/>
            <rFont val="Tahoma"/>
            <family val="2"/>
          </rPr>
          <t>Miguel Delcour:</t>
        </r>
        <r>
          <rPr>
            <sz val="10"/>
            <color rgb="FF000000"/>
            <rFont val="Tahoma"/>
            <family val="2"/>
          </rPr>
          <t xml:space="preserve">
</t>
        </r>
        <r>
          <rPr>
            <sz val="10"/>
            <color rgb="FF000000"/>
            <rFont val="Tahoma"/>
            <family val="2"/>
          </rPr>
          <t>3 fysieke bijeenkomsten</t>
        </r>
      </text>
    </comment>
    <comment ref="G88" authorId="0" shapeId="0" xr:uid="{00000000-0006-0000-0000-000020000000}">
      <text>
        <r>
          <rPr>
            <b/>
            <sz val="9"/>
            <color rgb="FF000000"/>
            <rFont val="Calibri"/>
            <family val="2"/>
          </rPr>
          <t>Miguel Delcour:</t>
        </r>
        <r>
          <rPr>
            <sz val="9"/>
            <color rgb="FF000000"/>
            <rFont val="Calibri"/>
            <family val="2"/>
          </rPr>
          <t xml:space="preserve">
</t>
        </r>
        <r>
          <rPr>
            <sz val="9"/>
            <color rgb="FF000000"/>
            <rFont val="Calibri"/>
            <family val="2"/>
          </rPr>
          <t>Per school eigen digitaal logo maken voor aantonen kwaliteit</t>
        </r>
      </text>
    </comment>
    <comment ref="G89" authorId="0" shapeId="0" xr:uid="{00000000-0006-0000-0000-000021000000}">
      <text>
        <r>
          <rPr>
            <b/>
            <sz val="9"/>
            <color rgb="FF000000"/>
            <rFont val="Calibri"/>
            <family val="2"/>
          </rPr>
          <t>Miguel Delcour:</t>
        </r>
        <r>
          <rPr>
            <sz val="9"/>
            <color rgb="FF000000"/>
            <rFont val="Calibri"/>
            <family val="2"/>
          </rPr>
          <t xml:space="preserve">
</t>
        </r>
        <r>
          <rPr>
            <sz val="9"/>
            <color rgb="FF000000"/>
            <rFont val="Calibri"/>
            <family val="2"/>
          </rPr>
          <t xml:space="preserve">Vast persoon Audit nieuwe stijl 1e Auditor a € 40.000
</t>
        </r>
        <r>
          <rPr>
            <sz val="9"/>
            <color rgb="FF000000"/>
            <rFont val="Calibri"/>
            <family val="2"/>
          </rPr>
          <t xml:space="preserve">Vergoeding auditeurs en gecommitteerden a € 12.000
</t>
        </r>
        <r>
          <rPr>
            <sz val="9"/>
            <color rgb="FF000000"/>
            <rFont val="Calibri"/>
            <family val="2"/>
          </rPr>
          <t xml:space="preserve">Reiskosten (schatting) € 2.000
</t>
        </r>
      </text>
    </comment>
    <comment ref="H89" authorId="0" shapeId="0" xr:uid="{96BAC3CC-B52F-E94B-8100-23AD3E7D0D8E}">
      <text>
        <r>
          <rPr>
            <b/>
            <sz val="10"/>
            <color rgb="FF000000"/>
            <rFont val="Tahoma"/>
            <family val="2"/>
          </rPr>
          <t>Miguel Delcour:</t>
        </r>
        <r>
          <rPr>
            <sz val="10"/>
            <color rgb="FF000000"/>
            <rFont val="Tahoma"/>
            <family val="2"/>
          </rPr>
          <t xml:space="preserve">
</t>
        </r>
        <r>
          <rPr>
            <sz val="10"/>
            <color rgb="FF000000"/>
            <rFont val="Tahoma"/>
            <family val="2"/>
          </rPr>
          <t xml:space="preserve">Opgebouwd uit:
</t>
        </r>
        <r>
          <rPr>
            <sz val="10"/>
            <color rgb="FF000000"/>
            <rFont val="Calibri"/>
            <family val="2"/>
          </rPr>
          <t xml:space="preserve">Onkosten begeleiding van 4 erkenningstrajecten (ET) én 3 ontwikkeltrajecten
</t>
        </r>
        <r>
          <rPr>
            <sz val="10"/>
            <color rgb="FF000000"/>
            <rFont val="Calibri"/>
            <family val="2"/>
          </rPr>
          <t xml:space="preserve">             (OT). 
</t>
        </r>
        <r>
          <rPr>
            <sz val="10"/>
            <color rgb="FF000000"/>
            <rFont val="Calibri"/>
            <family val="2"/>
          </rPr>
          <t xml:space="preserve"> 	  Opmerking: 
</t>
        </r>
        <r>
          <rPr>
            <sz val="10"/>
            <color rgb="FF000000"/>
            <rFont val="Calibri"/>
            <family val="2"/>
          </rPr>
          <t xml:space="preserve"> 	  &gt; hotelovernachtingen, diner (en lunch op school) voor de commissieleden 
</t>
        </r>
        <r>
          <rPr>
            <sz val="10"/>
            <color rgb="FF000000"/>
            <rFont val="Calibri"/>
            <family val="2"/>
          </rPr>
          <t xml:space="preserve">                wordt betaald door de ontvangende school;
</t>
        </r>
        <r>
          <rPr>
            <sz val="10"/>
            <color rgb="FF000000"/>
            <rFont val="Calibri"/>
            <family val="2"/>
          </rPr>
          <t xml:space="preserve"> 	  &gt; de reiskosten komen voor rekening van de eigen school van het commissielid. </t>
        </r>
      </text>
    </comment>
    <comment ref="G90" authorId="0" shapeId="0" xr:uid="{6EC3ADA1-647A-3144-B83F-A311D07AC26D}">
      <text>
        <r>
          <rPr>
            <b/>
            <sz val="10"/>
            <color rgb="FF000000"/>
            <rFont val="Tahoma"/>
            <family val="2"/>
          </rPr>
          <t>Miguel Delcour:</t>
        </r>
        <r>
          <rPr>
            <sz val="10"/>
            <color rgb="FF000000"/>
            <rFont val="Tahoma"/>
            <family val="2"/>
          </rPr>
          <t xml:space="preserve">
</t>
        </r>
        <r>
          <rPr>
            <sz val="10"/>
            <color rgb="FF000000"/>
            <rFont val="Tahoma"/>
            <family val="2"/>
          </rPr>
          <t>Onderhoud en ontwikkelen auditdocumenten € 1000</t>
        </r>
      </text>
    </comment>
    <comment ref="G93" authorId="0" shapeId="0" xr:uid="{F86FD412-0E0E-BE42-8319-B68BE4389D6A}">
      <text>
        <r>
          <rPr>
            <b/>
            <sz val="10"/>
            <color rgb="FF000000"/>
            <rFont val="Tahoma"/>
            <family val="2"/>
          </rPr>
          <t>Miguel Delcour:</t>
        </r>
        <r>
          <rPr>
            <sz val="10"/>
            <color rgb="FF000000"/>
            <rFont val="Tahoma"/>
            <family val="2"/>
          </rPr>
          <t xml:space="preserve">
</t>
        </r>
        <r>
          <rPr>
            <sz val="10"/>
            <color rgb="FF000000"/>
            <rFont val="Tahoma"/>
            <family val="2"/>
          </rPr>
          <t>Inhuur advies, begeleiding, regievoering (MAT) a € 15.000</t>
        </r>
      </text>
    </comment>
    <comment ref="I93" authorId="0" shapeId="0" xr:uid="{FA4D539A-F44F-9744-8184-A7B559B89291}">
      <text>
        <r>
          <rPr>
            <b/>
            <sz val="11"/>
            <color rgb="FF000000"/>
            <rFont val="Tahoma"/>
            <family val="2"/>
          </rPr>
          <t>Miguel Delcour:</t>
        </r>
        <r>
          <rPr>
            <sz val="11"/>
            <color rgb="FF000000"/>
            <rFont val="Tahoma"/>
            <family val="2"/>
          </rPr>
          <t xml:space="preserve">
</t>
        </r>
        <r>
          <rPr>
            <sz val="11"/>
            <color rgb="FF000000"/>
            <rFont val="Calibri"/>
            <family val="2"/>
          </rPr>
          <t xml:space="preserve">. Begeleiding externen algemeen
</t>
        </r>
      </text>
    </comment>
    <comment ref="H96" authorId="0" shapeId="0" xr:uid="{CB85E7E5-9BA2-0543-9103-778F9579D455}">
      <text>
        <r>
          <rPr>
            <b/>
            <sz val="10"/>
            <color rgb="FF000000"/>
            <rFont val="Tahoma"/>
            <family val="2"/>
          </rPr>
          <t>Miguel Delcour:</t>
        </r>
        <r>
          <rPr>
            <sz val="10"/>
            <color rgb="FF000000"/>
            <rFont val="Tahoma"/>
            <family val="2"/>
          </rPr>
          <t xml:space="preserve">
</t>
        </r>
        <r>
          <rPr>
            <sz val="10"/>
            <color rgb="FF000000"/>
            <rFont val="Calibri"/>
            <family val="2"/>
          </rPr>
          <t xml:space="preserve">N.a.v. kenniskring ‘Professionalisering’ wordt een boekje over de Drie brede ontwikkeldoelen samengesteld, voor de opmaak en het drukwerk worden gelden gereserveerd: € 14.000
</t>
        </r>
        <r>
          <rPr>
            <sz val="10"/>
            <color rgb="FF000000"/>
            <rFont val="Calibri"/>
            <family val="2"/>
          </rPr>
          <t xml:space="preserve">
</t>
        </r>
        <r>
          <rPr>
            <sz val="10"/>
            <color rgb="FF000000"/>
            <rFont val="Calibri"/>
            <family val="2"/>
          </rPr>
          <t xml:space="preserve">De kenniskring Leiderschap heeft de wens geuit een naslagwerk op de markt te brengen. Zie verder de aparte bijlage. 
</t>
        </r>
        <r>
          <rPr>
            <sz val="10"/>
            <color rgb="FF000000"/>
            <rFont val="Calibri"/>
            <family val="2"/>
          </rPr>
          <t xml:space="preserve">Kosten hiervoor zijn geraamd op € 40.000, gescat is € 20.000 voor 2024-2025.
</t>
        </r>
        <r>
          <rPr>
            <sz val="10"/>
            <color rgb="FF000000"/>
            <rFont val="Calibri"/>
            <family val="2"/>
          </rPr>
          <t xml:space="preserve">Drukwerk etc zal waarschijnlijk in 2025-26 worden opgevoerd, geraamd op € 20.000.
</t>
        </r>
        <r>
          <rPr>
            <sz val="10"/>
            <color rgb="FF000000"/>
            <rFont val="Calibri"/>
            <family val="2"/>
          </rPr>
          <t xml:space="preserve">
</t>
        </r>
      </text>
    </comment>
    <comment ref="K96" authorId="0" shapeId="0" xr:uid="{C096F70E-42E8-7046-A7C5-39325C0F36CF}">
      <text>
        <r>
          <rPr>
            <b/>
            <sz val="10"/>
            <color rgb="FF000000"/>
            <rFont val="Tahoma"/>
            <family val="2"/>
          </rPr>
          <t>Miguel Delcour:</t>
        </r>
        <r>
          <rPr>
            <sz val="10"/>
            <color rgb="FF000000"/>
            <rFont val="Tahoma"/>
            <family val="2"/>
          </rPr>
          <t xml:space="preserve">
</t>
        </r>
        <r>
          <rPr>
            <sz val="10"/>
            <color rgb="FF000000"/>
            <rFont val="Calibri"/>
            <family val="2"/>
          </rPr>
          <t xml:space="preserve">€ 2.000 voor Kiezen voor montessori
</t>
        </r>
        <r>
          <rPr>
            <sz val="10"/>
            <color rgb="FF000000"/>
            <rFont val="Calibri"/>
            <family val="2"/>
          </rPr>
          <t xml:space="preserve">en 
</t>
        </r>
        <r>
          <rPr>
            <sz val="10"/>
            <color rgb="FF000000"/>
            <rFont val="Calibri"/>
            <family val="2"/>
          </rPr>
          <t>€ 2.000 drukkosten voor brochure burgerschap deel 2 i.s.m. lectoraat</t>
        </r>
      </text>
    </comment>
    <comment ref="K97" authorId="0" shapeId="0" xr:uid="{1769993E-7FA9-1842-8039-31E2A6407E86}">
      <text>
        <r>
          <rPr>
            <b/>
            <sz val="10"/>
            <color rgb="FF000000"/>
            <rFont val="Tahoma"/>
            <family val="2"/>
          </rPr>
          <t>Miguel Delcour:</t>
        </r>
        <r>
          <rPr>
            <sz val="10"/>
            <color rgb="FF000000"/>
            <rFont val="Tahoma"/>
            <family val="2"/>
          </rPr>
          <t xml:space="preserve">
</t>
        </r>
        <r>
          <rPr>
            <sz val="10"/>
            <color rgb="FF000000"/>
            <rFont val="Tahoma"/>
            <family val="2"/>
          </rPr>
          <t xml:space="preserve">500 overig kosten (opslag, handeling, drukken, etc verdeeld over andere posten).
</t>
        </r>
      </text>
    </comment>
    <comment ref="K98" authorId="0" shapeId="0" xr:uid="{39CD9851-99E1-9247-9A11-F248F1DFED9F}">
      <text>
        <r>
          <rPr>
            <b/>
            <sz val="10"/>
            <color rgb="FF000000"/>
            <rFont val="Tahoma"/>
            <family val="2"/>
          </rPr>
          <t>Miguel Delcour:</t>
        </r>
        <r>
          <rPr>
            <sz val="10"/>
            <color rgb="FF000000"/>
            <rFont val="Tahoma"/>
            <family val="2"/>
          </rPr>
          <t xml:space="preserve">
</t>
        </r>
        <r>
          <rPr>
            <sz val="10"/>
            <color rgb="FF000000"/>
            <rFont val="Tahoma"/>
            <family val="2"/>
          </rPr>
          <t xml:space="preserve">Betreft alleen porto voor verzending verkopen eigen materialen
</t>
        </r>
      </text>
    </comment>
    <comment ref="K99" authorId="0" shapeId="0" xr:uid="{F68E5DB1-0C39-7A46-8C9D-52C26F7B613D}">
      <text>
        <r>
          <rPr>
            <b/>
            <sz val="10"/>
            <color rgb="FF000000"/>
            <rFont val="Tahoma"/>
            <family val="2"/>
          </rPr>
          <t>Miguel Delcour:</t>
        </r>
        <r>
          <rPr>
            <sz val="10"/>
            <color rgb="FF000000"/>
            <rFont val="Tahoma"/>
            <family val="2"/>
          </rPr>
          <t xml:space="preserve">
</t>
        </r>
        <r>
          <rPr>
            <sz val="10"/>
            <color rgb="FF000000"/>
            <rFont val="Tahoma"/>
            <family val="2"/>
          </rPr>
          <t>2 lectoraten = 2 x 4.000 structureel: € 8.000 euro</t>
        </r>
      </text>
    </comment>
    <comment ref="K102" authorId="0" shapeId="0" xr:uid="{74E40FA5-133F-5146-A44C-6694E084FEC5}">
      <text>
        <r>
          <rPr>
            <b/>
            <sz val="10"/>
            <color rgb="FF000000"/>
            <rFont val="Tahoma"/>
            <family val="2"/>
          </rPr>
          <t>Miguel Delcour:</t>
        </r>
        <r>
          <rPr>
            <sz val="10"/>
            <color rgb="FF000000"/>
            <rFont val="Tahoma"/>
            <family val="2"/>
          </rPr>
          <t xml:space="preserve">
</t>
        </r>
        <r>
          <rPr>
            <sz val="10"/>
            <color rgb="FF000000"/>
            <rFont val="Tahoma"/>
            <family val="2"/>
          </rPr>
          <t>Reguliere kosten, evt aanpassingen en update beeldmateriaal.</t>
        </r>
      </text>
    </comment>
    <comment ref="G104" authorId="0" shapeId="0" xr:uid="{0CBBDA8D-73E4-B14F-B96E-52470B84A916}">
      <text>
        <r>
          <rPr>
            <b/>
            <sz val="10"/>
            <color rgb="FF000000"/>
            <rFont val="Tahoma"/>
            <family val="2"/>
          </rPr>
          <t>Miguel Delcour:</t>
        </r>
        <r>
          <rPr>
            <sz val="10"/>
            <color rgb="FF000000"/>
            <rFont val="Tahoma"/>
            <family val="2"/>
          </rPr>
          <t xml:space="preserve">
</t>
        </r>
        <r>
          <rPr>
            <sz val="10"/>
            <color rgb="FF000000"/>
            <rFont val="Tahoma"/>
            <family val="2"/>
          </rPr>
          <t>Landelijke Montessoridag (maart) a € 1.000</t>
        </r>
      </text>
    </comment>
    <comment ref="K104" authorId="0" shapeId="0" xr:uid="{895DBF02-6DFE-6E4D-90A2-29B438CBDADC}">
      <text>
        <r>
          <rPr>
            <b/>
            <sz val="10"/>
            <color rgb="FF000000"/>
            <rFont val="Tahoma"/>
            <family val="2"/>
          </rPr>
          <t>Miguel Delcour:</t>
        </r>
        <r>
          <rPr>
            <sz val="10"/>
            <color rgb="FF000000"/>
            <rFont val="Tahoma"/>
            <family val="2"/>
          </rPr>
          <t xml:space="preserve">
</t>
        </r>
        <r>
          <rPr>
            <sz val="10"/>
            <color rgb="FF000000"/>
            <rFont val="Tahoma"/>
            <family val="2"/>
          </rPr>
          <t>OndersteuningMontessoridag algemeen</t>
        </r>
      </text>
    </comment>
    <comment ref="K105" authorId="0" shapeId="0" xr:uid="{79EAC5FA-EEA3-B140-B5E8-C3030DDFEFC9}">
      <text>
        <r>
          <rPr>
            <b/>
            <sz val="10"/>
            <color rgb="FF000000"/>
            <rFont val="Tahoma"/>
            <family val="2"/>
          </rPr>
          <t>Miguel Delcour:</t>
        </r>
        <r>
          <rPr>
            <sz val="10"/>
            <color rgb="FF000000"/>
            <rFont val="Tahoma"/>
            <family val="2"/>
          </rPr>
          <t xml:space="preserve">
</t>
        </r>
        <r>
          <rPr>
            <sz val="10"/>
            <color rgb="FF000000"/>
            <rFont val="Tahoma"/>
            <family val="2"/>
          </rPr>
          <t>Algemeen promotiemateiraal</t>
        </r>
      </text>
    </comment>
    <comment ref="K106" authorId="0" shapeId="0" xr:uid="{E53DB6CE-ED90-0A42-BE2E-AED8DCC412EB}">
      <text>
        <r>
          <rPr>
            <b/>
            <sz val="10"/>
            <color rgb="FF000000"/>
            <rFont val="Tahoma"/>
            <family val="2"/>
          </rPr>
          <t>Miguel Delcour:</t>
        </r>
        <r>
          <rPr>
            <sz val="10"/>
            <color rgb="FF000000"/>
            <rFont val="Tahoma"/>
            <family val="2"/>
          </rPr>
          <t xml:space="preserve">
</t>
        </r>
        <r>
          <rPr>
            <sz val="10"/>
            <color rgb="FF000000"/>
            <rFont val="Tahoma"/>
            <family val="2"/>
          </rPr>
          <t>Redactie en inhoudelijke aanvulling content MM</t>
        </r>
      </text>
    </comment>
    <comment ref="K107" authorId="0" shapeId="0" xr:uid="{05ECE170-BDB8-5548-8B6C-744106862161}">
      <text>
        <r>
          <rPr>
            <b/>
            <sz val="10"/>
            <color rgb="FF000000"/>
            <rFont val="Tahoma"/>
            <family val="2"/>
          </rPr>
          <t>Miguel Delcour:</t>
        </r>
        <r>
          <rPr>
            <sz val="10"/>
            <color rgb="FF000000"/>
            <rFont val="Tahoma"/>
            <family val="2"/>
          </rPr>
          <t xml:space="preserve">
</t>
        </r>
        <r>
          <rPr>
            <sz val="10"/>
            <color rgb="FF000000"/>
            <rFont val="Tahoma"/>
            <family val="2"/>
          </rPr>
          <t xml:space="preserve">Schatting op basis van eerdere jaren € 3.500 en 
</t>
        </r>
        <r>
          <rPr>
            <sz val="10"/>
            <color rgb="FF000000"/>
            <rFont val="Tahoma"/>
            <family val="2"/>
          </rPr>
          <t xml:space="preserve">€ 2.000 specifiek voor </t>
        </r>
        <r>
          <rPr>
            <sz val="10"/>
            <color rgb="FF000000"/>
            <rFont val="Calibri"/>
            <family val="2"/>
          </rPr>
          <t>Leernetwerk Burgerschap (i.s.m. lectoraat)</t>
        </r>
      </text>
    </comment>
    <comment ref="K108" authorId="0" shapeId="0" xr:uid="{1CB0F41F-AA2C-B147-8F54-4E825334F814}">
      <text>
        <r>
          <rPr>
            <b/>
            <sz val="10"/>
            <color rgb="FF000000"/>
            <rFont val="Tahoma"/>
            <family val="2"/>
          </rPr>
          <t>Miguel Delcour:</t>
        </r>
        <r>
          <rPr>
            <sz val="10"/>
            <color rgb="FF000000"/>
            <rFont val="Tahoma"/>
            <family val="2"/>
          </rPr>
          <t xml:space="preserve">
</t>
        </r>
        <r>
          <rPr>
            <sz val="10"/>
            <color rgb="FF000000"/>
            <rFont val="Tahoma"/>
            <family val="2"/>
          </rPr>
          <t xml:space="preserve">250 vergoeding voor Elma per uitgave
</t>
        </r>
      </text>
    </comment>
    <comment ref="K109" authorId="0" shapeId="0" xr:uid="{C2BFF87D-111C-3A4B-ADC2-E51959CC7851}">
      <text>
        <r>
          <rPr>
            <b/>
            <sz val="10"/>
            <color rgb="FF000000"/>
            <rFont val="Tahoma"/>
            <family val="2"/>
          </rPr>
          <t>Miguel Delcour:</t>
        </r>
        <r>
          <rPr>
            <sz val="10"/>
            <color rgb="FF000000"/>
            <rFont val="Tahoma"/>
            <family val="2"/>
          </rPr>
          <t xml:space="preserve">
</t>
        </r>
        <r>
          <rPr>
            <sz val="10"/>
            <color rgb="FF000000"/>
            <rFont val="Tahoma"/>
            <family val="2"/>
          </rPr>
          <t xml:space="preserve">3-jaarlijks
</t>
        </r>
        <r>
          <rPr>
            <sz val="10"/>
            <color rgb="FF000000"/>
            <rFont val="Tahoma"/>
            <family val="2"/>
          </rPr>
          <t>850 euro</t>
        </r>
      </text>
    </comment>
    <comment ref="K111" authorId="0" shapeId="0" xr:uid="{C7B16EC6-4914-244D-B85F-B2E30F8EA090}">
      <text>
        <r>
          <rPr>
            <b/>
            <sz val="10"/>
            <color rgb="FF000000"/>
            <rFont val="Tahoma"/>
            <family val="2"/>
          </rPr>
          <t>Miguel Delcour:</t>
        </r>
        <r>
          <rPr>
            <sz val="10"/>
            <color rgb="FF000000"/>
            <rFont val="Tahoma"/>
            <family val="2"/>
          </rPr>
          <t xml:space="preserve">
</t>
        </r>
        <r>
          <rPr>
            <sz val="10"/>
            <color rgb="FF000000"/>
            <rFont val="Tahoma"/>
            <family val="2"/>
          </rPr>
          <t>Maken en versturen mailings (incl. mailchimp)</t>
        </r>
      </text>
    </comment>
    <comment ref="K112" authorId="0" shapeId="0" xr:uid="{5F150AD0-E8CB-D14E-81FA-3793C68E66B6}">
      <text>
        <r>
          <rPr>
            <b/>
            <sz val="10"/>
            <color rgb="FF000000"/>
            <rFont val="Tahoma"/>
            <family val="2"/>
          </rPr>
          <t>Miguel Delcour:</t>
        </r>
        <r>
          <rPr>
            <sz val="10"/>
            <color rgb="FF000000"/>
            <rFont val="Tahoma"/>
            <family val="2"/>
          </rPr>
          <t xml:space="preserve">
</t>
        </r>
        <r>
          <rPr>
            <sz val="10"/>
            <color rgb="FF000000"/>
            <rFont val="Tahoma"/>
            <family val="2"/>
          </rPr>
          <t>Content en technisch beheer</t>
        </r>
      </text>
    </comment>
    <comment ref="J113" authorId="0" shapeId="0" xr:uid="{57E499B3-2C98-8848-A00A-CC6A4C40239A}">
      <text>
        <r>
          <rPr>
            <b/>
            <sz val="10"/>
            <color rgb="FF000000"/>
            <rFont val="Tahoma"/>
            <family val="2"/>
          </rPr>
          <t>Miguel Delcour:</t>
        </r>
        <r>
          <rPr>
            <sz val="10"/>
            <color rgb="FF000000"/>
            <rFont val="Tahoma"/>
            <family val="2"/>
          </rPr>
          <t xml:space="preserve">
</t>
        </r>
        <r>
          <rPr>
            <sz val="10"/>
            <color rgb="FF000000"/>
            <rFont val="Tahoma"/>
            <family val="2"/>
          </rPr>
          <t>Platform</t>
        </r>
      </text>
    </comment>
    <comment ref="K114" authorId="0" shapeId="0" xr:uid="{10CF25FD-7829-6C41-9C36-3D6AC1DDF186}">
      <text>
        <r>
          <rPr>
            <b/>
            <sz val="10"/>
            <color rgb="FF000000"/>
            <rFont val="Tahoma"/>
            <family val="2"/>
          </rPr>
          <t>Miguel Delcour:</t>
        </r>
        <r>
          <rPr>
            <sz val="10"/>
            <color rgb="FF000000"/>
            <rFont val="Tahoma"/>
            <family val="2"/>
          </rPr>
          <t xml:space="preserve">
</t>
        </r>
        <r>
          <rPr>
            <sz val="10"/>
            <color rgb="FF000000"/>
            <rFont val="Tahoma"/>
            <family val="2"/>
          </rPr>
          <t xml:space="preserve">Algemene PR en inhuuf professionele communicatie.
</t>
        </r>
        <r>
          <rPr>
            <sz val="10"/>
            <color rgb="FF000000"/>
            <rFont val="Tahoma"/>
            <family val="2"/>
          </rPr>
          <t xml:space="preserve">
</t>
        </r>
        <r>
          <rPr>
            <sz val="10"/>
            <color rgb="FF000000"/>
            <rFont val="Tahoma"/>
            <family val="2"/>
          </rPr>
          <t xml:space="preserve">
</t>
        </r>
        <r>
          <rPr>
            <sz val="10"/>
            <color rgb="FF000000"/>
            <rFont val="Tahoma"/>
            <family val="2"/>
          </rPr>
          <t xml:space="preserve">
</t>
        </r>
      </text>
    </comment>
    <comment ref="G117" authorId="0" shapeId="0" xr:uid="{9CFFBAF8-278E-D243-BC3D-502663EFA318}">
      <text>
        <r>
          <rPr>
            <b/>
            <sz val="10"/>
            <color rgb="FF000000"/>
            <rFont val="Tahoma"/>
            <family val="2"/>
          </rPr>
          <t>Miguel Delcour:</t>
        </r>
        <r>
          <rPr>
            <sz val="10"/>
            <color rgb="FF000000"/>
            <rFont val="Tahoma"/>
            <family val="2"/>
          </rPr>
          <t xml:space="preserve">
</t>
        </r>
        <r>
          <rPr>
            <sz val="10"/>
            <color rgb="FF000000"/>
            <rFont val="Tahoma"/>
            <family val="2"/>
          </rPr>
          <t xml:space="preserve">1k schoolleidersregister
</t>
        </r>
      </text>
    </comment>
    <comment ref="K118" authorId="0" shapeId="0" xr:uid="{62DB7FDB-06B2-AF43-89B3-9EA0DF22E3F5}">
      <text>
        <r>
          <rPr>
            <b/>
            <sz val="10"/>
            <color rgb="FF000000"/>
            <rFont val="Tahoma"/>
            <family val="2"/>
          </rPr>
          <t>Miguel Delcour:</t>
        </r>
        <r>
          <rPr>
            <sz val="10"/>
            <color rgb="FF000000"/>
            <rFont val="Tahoma"/>
            <family val="2"/>
          </rPr>
          <t xml:space="preserve">
</t>
        </r>
        <r>
          <rPr>
            <sz val="10"/>
            <color rgb="FF000000"/>
            <rFont val="Tahoma"/>
            <family val="2"/>
          </rPr>
          <t>Voor onverwachte projecten</t>
        </r>
      </text>
    </comment>
    <comment ref="K119" authorId="0" shapeId="0" xr:uid="{13586919-50A4-8A48-BB41-E67A1025E0CA}">
      <text>
        <r>
          <rPr>
            <b/>
            <sz val="10"/>
            <color rgb="FF000000"/>
            <rFont val="Tahoma"/>
            <family val="2"/>
          </rPr>
          <t>Miguel Delcour:</t>
        </r>
        <r>
          <rPr>
            <sz val="10"/>
            <color rgb="FF000000"/>
            <rFont val="Tahoma"/>
            <family val="2"/>
          </rPr>
          <t xml:space="preserve">
</t>
        </r>
        <r>
          <rPr>
            <sz val="10"/>
            <color rgb="FF000000"/>
            <rFont val="Tahoma"/>
            <family val="2"/>
          </rPr>
          <t xml:space="preserve">Montessori Europe: € 200
</t>
        </r>
        <r>
          <rPr>
            <sz val="10"/>
            <color rgb="FF000000"/>
            <rFont val="Tahoma"/>
            <family val="2"/>
          </rPr>
          <t>AMI: € 0</t>
        </r>
      </text>
    </comment>
    <comment ref="K120" authorId="0" shapeId="0" xr:uid="{591A18C8-8049-774F-A6EE-8C286BF78E1F}">
      <text>
        <r>
          <rPr>
            <b/>
            <sz val="10"/>
            <color rgb="FF000000"/>
            <rFont val="Tahoma"/>
            <family val="2"/>
          </rPr>
          <t>Miguel Delcour:</t>
        </r>
        <r>
          <rPr>
            <sz val="10"/>
            <color rgb="FF000000"/>
            <rFont val="Tahoma"/>
            <family val="2"/>
          </rPr>
          <t xml:space="preserve">
</t>
        </r>
        <r>
          <rPr>
            <sz val="10"/>
            <color rgb="FF000000"/>
            <rFont val="Tahoma"/>
            <family val="2"/>
          </rPr>
          <t xml:space="preserve">Montessori Europe
</t>
        </r>
        <r>
          <rPr>
            <sz val="10"/>
            <color rgb="FF000000"/>
            <rFont val="Tahoma"/>
            <family val="2"/>
          </rPr>
          <t xml:space="preserve">750 entre + reis/verblijf
</t>
        </r>
        <r>
          <rPr>
            <sz val="10"/>
            <color rgb="FF000000"/>
            <rFont val="Tahoma"/>
            <family val="2"/>
          </rPr>
          <t xml:space="preserve">incl. vlucht
</t>
        </r>
        <r>
          <rPr>
            <sz val="10"/>
            <color rgb="FF000000"/>
            <rFont val="Tahoma"/>
            <family val="2"/>
          </rPr>
          <t xml:space="preserve">(lidmaatschap zit in 4995)
</t>
        </r>
        <r>
          <rPr>
            <sz val="10"/>
            <color rgb="FF000000"/>
            <rFont val="Tahoma"/>
            <family val="2"/>
          </rPr>
          <t xml:space="preserve">
</t>
        </r>
        <r>
          <rPr>
            <sz val="10"/>
            <color rgb="FF000000"/>
            <rFont val="Tahoma"/>
            <family val="2"/>
          </rPr>
          <t>x2 ivm mogelijk 2 personen</t>
        </r>
      </text>
    </comment>
    <comment ref="K124" authorId="0" shapeId="0" xr:uid="{00000000-0006-0000-0000-000027000000}">
      <text>
        <r>
          <rPr>
            <b/>
            <sz val="9"/>
            <color rgb="FF000000"/>
            <rFont val="Calibri"/>
            <family val="2"/>
          </rPr>
          <t>Miguel Delcour:</t>
        </r>
        <r>
          <rPr>
            <sz val="9"/>
            <color rgb="FF000000"/>
            <rFont val="Calibri"/>
            <family val="2"/>
          </rPr>
          <t xml:space="preserve">
</t>
        </r>
        <r>
          <rPr>
            <sz val="9"/>
            <color rgb="FF000000"/>
            <rFont val="Calibri"/>
            <family val="2"/>
          </rPr>
          <t>'--&gt; Let op! Er is geen omslag berekend.</t>
        </r>
      </text>
    </comment>
  </commentList>
</comments>
</file>

<file path=xl/sharedStrings.xml><?xml version="1.0" encoding="utf-8"?>
<sst xmlns="http://schemas.openxmlformats.org/spreadsheetml/2006/main" count="206" uniqueCount="191">
  <si>
    <t>BATEN</t>
  </si>
  <si>
    <t>0-12</t>
  </si>
  <si>
    <t>12-18</t>
  </si>
  <si>
    <t>18+</t>
  </si>
  <si>
    <t>Contributies</t>
  </si>
  <si>
    <t>Individuele leden</t>
  </si>
  <si>
    <t>Verkopen en royalties</t>
  </si>
  <si>
    <t>Conferenties</t>
  </si>
  <si>
    <t xml:space="preserve"> </t>
  </si>
  <si>
    <t>Waarvan voor/van netwerken</t>
  </si>
  <si>
    <t>TOTALE BATEN</t>
  </si>
  <si>
    <t>LASTEN</t>
  </si>
  <si>
    <t>Personeel</t>
  </si>
  <si>
    <t>Huisvesting</t>
  </si>
  <si>
    <t>Huur (incl. btw)</t>
  </si>
  <si>
    <t>Algemene kantoorkosten</t>
  </si>
  <si>
    <t>Overige peronseelslasten</t>
  </si>
  <si>
    <t>Sociale lasten</t>
  </si>
  <si>
    <t>Telefoon + internet vast</t>
  </si>
  <si>
    <t>Arbodienst</t>
  </si>
  <si>
    <t>Vergoedingen</t>
  </si>
  <si>
    <t>Bestuurskosten</t>
  </si>
  <si>
    <t>NMV Algemeen</t>
  </si>
  <si>
    <t>Apparatuur</t>
  </si>
  <si>
    <t>Vergaderlocaties</t>
  </si>
  <si>
    <t>Huur ruimten</t>
  </si>
  <si>
    <t>Bijdrage schoolleidersregister</t>
  </si>
  <si>
    <t>Kwaliteitsbewaking</t>
  </si>
  <si>
    <t>Logo verschaffen en vervaardigen</t>
  </si>
  <si>
    <t>Doorontwikkelen materiaal</t>
  </si>
  <si>
    <t>Huur externe opslag</t>
  </si>
  <si>
    <t>Financiele en overige baten</t>
  </si>
  <si>
    <t>Rente</t>
  </si>
  <si>
    <t>Verkopen publicaties (publicatiefonds)</t>
  </si>
  <si>
    <t>Cursus materiaal ontwikkeling</t>
  </si>
  <si>
    <t>Verkoop en ontwikkeling</t>
  </si>
  <si>
    <t>Algemene (bureau)kosten</t>
  </si>
  <si>
    <t>Bankkosten</t>
  </si>
  <si>
    <t>Algemene bestuurskosten</t>
  </si>
  <si>
    <t>Kosten boekhouding (derden)</t>
  </si>
  <si>
    <t>ALV's</t>
  </si>
  <si>
    <t>Accountant</t>
  </si>
  <si>
    <t>PR/Communicatie</t>
  </si>
  <si>
    <t>Inhuur derden (advies/notaris/jurist)</t>
  </si>
  <si>
    <t>Onderhoud en beheer website</t>
  </si>
  <si>
    <t>Montessoridag</t>
  </si>
  <si>
    <t>Algemene promoties</t>
  </si>
  <si>
    <t>Hosting</t>
  </si>
  <si>
    <t>Porti algemeen</t>
  </si>
  <si>
    <t>TOTALE LASTEN</t>
  </si>
  <si>
    <t>EXPLOITATIERESULTAAT</t>
  </si>
  <si>
    <t>OBO</t>
  </si>
  <si>
    <t>Scholen</t>
  </si>
  <si>
    <t>LID</t>
  </si>
  <si>
    <t>Aspirant</t>
  </si>
  <si>
    <t>Prijs per school</t>
  </si>
  <si>
    <t>Prijs per lid</t>
  </si>
  <si>
    <t>Prijs per aspirant</t>
  </si>
  <si>
    <t>Extra (VMO staffel)</t>
  </si>
  <si>
    <t>Contributie inkomsten</t>
  </si>
  <si>
    <t>Instelling (obo)</t>
  </si>
  <si>
    <t>Zelfstandig (obo)</t>
  </si>
  <si>
    <t>School</t>
  </si>
  <si>
    <t># LL</t>
  </si>
  <si>
    <t>VMO Staffel opslag</t>
  </si>
  <si>
    <t>Montessori Lyceum Rotterdam</t>
  </si>
  <si>
    <t>Montessori Lyceum Groningen</t>
  </si>
  <si>
    <t>Montessori Lyceum Amsterdam (MSA)</t>
  </si>
  <si>
    <t>Haags Montessori Lyceum</t>
  </si>
  <si>
    <t>Montessori Lyceum Herman Jordan</t>
  </si>
  <si>
    <t>Montessori College Nijmegen/Groesbeek</t>
  </si>
  <si>
    <t>Montessori College Arnhem</t>
  </si>
  <si>
    <t>Montessori College Twente</t>
  </si>
  <si>
    <t>IVKO (MSA)</t>
  </si>
  <si>
    <t>Montessori High School PJ</t>
  </si>
  <si>
    <t>RSG Pantarijn, locatie MHV</t>
  </si>
  <si>
    <t>Montessori College Oost (MSA)</t>
  </si>
  <si>
    <t>Montessori College Eindhoven</t>
  </si>
  <si>
    <t>Montessori College Aerdenhout</t>
  </si>
  <si>
    <t>Montessori Scholengemeenschap Amsterdam</t>
  </si>
  <si>
    <t>Montessori Lyceum Flevoland</t>
  </si>
  <si>
    <t>Metis Montessori Lyceum (MSA)</t>
  </si>
  <si>
    <t>Prijs</t>
  </si>
  <si>
    <t>Totaal</t>
  </si>
  <si>
    <t>24 uurs 0-12</t>
  </si>
  <si>
    <t>24 uurs 12-18 (schoolleiders)</t>
  </si>
  <si>
    <t>24-uurs 0-12</t>
  </si>
  <si>
    <t>24-uurs 12-18</t>
  </si>
  <si>
    <t>Overige kosten algemeen</t>
  </si>
  <si>
    <t>Onvoorzien algemeen</t>
  </si>
  <si>
    <t>Nieuwsbrieven (samengevoegd)</t>
  </si>
  <si>
    <t>Exploitatieresultaat</t>
  </si>
  <si>
    <t>Cursus werkplekcoach</t>
  </si>
  <si>
    <t>Cursus het jonge kind</t>
  </si>
  <si>
    <t>Cursussen, trainingen en Ontwikkelingen</t>
  </si>
  <si>
    <t>Lidmaatschappen</t>
  </si>
  <si>
    <t>Kosten en redactie en uitgave MM (ex porti)</t>
  </si>
  <si>
    <t>Vergoeding porto verkoop publicatie</t>
  </si>
  <si>
    <t>Algemene kosten verkoop eigen uitgaven</t>
  </si>
  <si>
    <t>Porti verkopen materiaal eigen uitgaven</t>
  </si>
  <si>
    <t>Beheer Montessori Community (montessorinet)</t>
  </si>
  <si>
    <t>Aanvulling vergoeding drukkosten</t>
  </si>
  <si>
    <t>Mailings en e-mailings (incl. mailchimp)</t>
  </si>
  <si>
    <t>Ontwikkeling WMBO</t>
  </si>
  <si>
    <t>0-4</t>
  </si>
  <si>
    <t>4-12</t>
  </si>
  <si>
    <t>Reservering vakantiegeld</t>
  </si>
  <si>
    <t>Pensieonpremie werkgever</t>
  </si>
  <si>
    <t>Verzekeringen</t>
  </si>
  <si>
    <t>Internationale relaties en relatiebeheer</t>
  </si>
  <si>
    <t>bestuurs-verzekeringen</t>
  </si>
  <si>
    <t>Inhuur trainers en sprekers</t>
  </si>
  <si>
    <t>Conferenties en regio/netwerk bijeenkomsten</t>
  </si>
  <si>
    <t>Regio en netwerk bijeenkomsten</t>
  </si>
  <si>
    <t>Met  korting</t>
  </si>
  <si>
    <t>Dit jaar korting iedereen € 5,50</t>
  </si>
  <si>
    <t>HJK + BAO + VMO</t>
  </si>
  <si>
    <t>TOTAAL nu (oud)</t>
  </si>
  <si>
    <t>Scenario's</t>
  </si>
  <si>
    <t>Bedrag per kind 0-4</t>
  </si>
  <si>
    <t>Bedrag per kind 4-12</t>
  </si>
  <si>
    <t>Bedrag per kind 12-18</t>
  </si>
  <si>
    <t>Grondsom 0-4</t>
  </si>
  <si>
    <t>Grondsom 4-12</t>
  </si>
  <si>
    <t>Grondsom 12-18</t>
  </si>
  <si>
    <t>Grondsom 18+</t>
  </si>
  <si>
    <t>Bedrag per diploma 18+</t>
  </si>
  <si>
    <t>Bedrag per certificaat 18+</t>
  </si>
  <si>
    <t>Voorstel</t>
  </si>
  <si>
    <t>Levert per netwerk:</t>
  </si>
  <si>
    <t>Nieuw</t>
  </si>
  <si>
    <t>Verwacht 2018-2019</t>
  </si>
  <si>
    <t>Diploma basis bekwaam</t>
  </si>
  <si>
    <t>Diploma vakbekwaam</t>
  </si>
  <si>
    <t>Certificaat directeur</t>
  </si>
  <si>
    <t>Certificaat overig</t>
  </si>
  <si>
    <t>0-4 (betalen 50% per kin ivm bezetting)</t>
  </si>
  <si>
    <t xml:space="preserve"> 12-18</t>
  </si>
  <si>
    <t>Diploma's</t>
  </si>
  <si>
    <t>Certificaten</t>
  </si>
  <si>
    <t>Individueel</t>
  </si>
  <si>
    <t>Aantal individuele leden</t>
  </si>
  <si>
    <t>Prijs per individu</t>
  </si>
  <si>
    <t>Van #LL</t>
  </si>
  <si>
    <t>Tot #LL</t>
  </si>
  <si>
    <t>Voorbeeldberekeningen</t>
  </si>
  <si>
    <t>Grootte kinderen/leerlingen/studenten</t>
  </si>
  <si>
    <t>Nieuw situatie</t>
  </si>
  <si>
    <t>Oude situatie</t>
  </si>
  <si>
    <t>0-12 (met 50% 0-4)</t>
  </si>
  <si>
    <t>0-12 (MET 25% 0-4)</t>
  </si>
  <si>
    <t>18+ ZZPer (10 certificaten + 10 diploma's)</t>
  </si>
  <si>
    <t>18+ HBO (30 certificaten + 30 diploma's)</t>
  </si>
  <si>
    <t>Overige ontwikkelingen ed</t>
  </si>
  <si>
    <t>Royalties</t>
  </si>
  <si>
    <t>Overig en onvoorziene bestuurskosten (incl. merkregistratie)</t>
  </si>
  <si>
    <t>Kenniskring leiderschap (inkomsten als kruispost)</t>
  </si>
  <si>
    <t xml:space="preserve">KindWerkDossier </t>
  </si>
  <si>
    <t>Salaris (excl. vakantiegeld)</t>
  </si>
  <si>
    <t>Themadag</t>
  </si>
  <si>
    <t>Kruispost buitegewone baten</t>
  </si>
  <si>
    <t>Investering meubilair</t>
  </si>
  <si>
    <t>Inhuur derden</t>
  </si>
  <si>
    <t>O&amp;O Opleiders-docenten training (studiedag)</t>
  </si>
  <si>
    <t>O&amp;O</t>
  </si>
  <si>
    <t>Algemene verkopen promotiemateriaal</t>
  </si>
  <si>
    <t>Promotiemateriaal</t>
  </si>
  <si>
    <t>Telefoonkosten (mobiel)</t>
  </si>
  <si>
    <t>Regievoering Montessori Ontwikkelingen (voorheen MOC)</t>
  </si>
  <si>
    <t>Ontwikkeling materiaal / publicaties</t>
  </si>
  <si>
    <t>Ouders</t>
  </si>
  <si>
    <t>Montessori-ouders</t>
  </si>
  <si>
    <t>Ziekteverzuimverzekering</t>
  </si>
  <si>
    <r>
      <t xml:space="preserve">Vergoeding auditeurs/gecommitteerden </t>
    </r>
    <r>
      <rPr>
        <sz val="12"/>
        <color theme="1"/>
        <rFont val="Calibri (Body)_x0000_"/>
      </rPr>
      <t>en visitaties</t>
    </r>
  </si>
  <si>
    <t>Kosten Lectoraat (en leerstoel)</t>
  </si>
  <si>
    <t>Conferentiedag (opleiders)</t>
  </si>
  <si>
    <t>Themadag NMV-breed</t>
  </si>
  <si>
    <t>2024-2025</t>
  </si>
  <si>
    <t>Begroting 2023-2024</t>
  </si>
  <si>
    <t>Resultaat 2022-2023</t>
  </si>
  <si>
    <t>Kenniskring(en) / Kennis delen</t>
  </si>
  <si>
    <t>Overige pr en communicatie</t>
  </si>
  <si>
    <t>Kenniskring onderzoek (met lectoraat)</t>
  </si>
  <si>
    <t>Incidentele baten</t>
  </si>
  <si>
    <t>Voorziening Dubieuze Debiteuren</t>
  </si>
  <si>
    <t>Leiderschapscursus 12-18 (als kruispost)</t>
  </si>
  <si>
    <t>Rekenverschillen</t>
  </si>
  <si>
    <t>Laptop (incl. software)</t>
  </si>
  <si>
    <t>Printer (incl. overige hardware)</t>
  </si>
  <si>
    <t>Geschatte eden per 1 okt</t>
  </si>
  <si>
    <t>Portokosten (o.a.MM)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</si>
</sst>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quot;€&quot;* #,##0_-;\-&quot;€&quot;* #,##0_-;_-&quot;€&quot;* &quot;-&quot;??_-;_-@_-"/>
    <numFmt numFmtId="169" formatCode="_-* #,##0_-;\-* #,##0_-;_-* &quot;-&quot;??_-;_-@_-"/>
    <numFmt numFmtId="170" formatCode="_(* #,##0_);_(* \(#,##0\);_(* &quot;-&quot;??_);_(@_)"/>
    <numFmt numFmtId="171" formatCode="&quot;€&quot;\ #,##0"/>
  </numFmts>
  <fonts count="48">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name val="Calibri"/>
      <family val="2"/>
      <scheme val="minor"/>
    </font>
    <font>
      <sz val="12"/>
      <color theme="0" tint="-0.249977111117893"/>
      <name val="Calibri"/>
      <family val="2"/>
      <scheme val="minor"/>
    </font>
    <font>
      <sz val="10"/>
      <color theme="0" tint="-0.249977111117893"/>
      <name val="Calibri"/>
      <family val="2"/>
      <scheme val="minor"/>
    </font>
    <font>
      <sz val="10"/>
      <color theme="0" tint="-0.34998626667073579"/>
      <name val="Trebuchet MS"/>
      <family val="2"/>
    </font>
    <font>
      <sz val="10"/>
      <color theme="0" tint="-0.34998626667073579"/>
      <name val="Calibri"/>
      <family val="2"/>
    </font>
    <font>
      <sz val="10"/>
      <color theme="0" tint="-0.34998626667073579"/>
      <name val="Calibri"/>
      <family val="2"/>
      <scheme val="minor"/>
    </font>
    <font>
      <b/>
      <sz val="10"/>
      <color theme="0" tint="-0.34998626667073579"/>
      <name val="Calibri"/>
      <family val="2"/>
      <scheme val="minor"/>
    </font>
    <font>
      <b/>
      <sz val="14"/>
      <color theme="1"/>
      <name val="Calibri"/>
      <family val="2"/>
      <scheme val="minor"/>
    </font>
    <font>
      <b/>
      <sz val="14"/>
      <color rgb="FF000000"/>
      <name val="Calibri"/>
      <family val="2"/>
      <scheme val="minor"/>
    </font>
    <font>
      <b/>
      <sz val="9"/>
      <color rgb="FF000000"/>
      <name val="Calibri"/>
      <family val="2"/>
    </font>
    <font>
      <sz val="9"/>
      <color rgb="FF000000"/>
      <name val="Calibri"/>
      <family val="2"/>
    </font>
    <font>
      <sz val="10"/>
      <color rgb="FF000000"/>
      <name val="Tahoma"/>
      <family val="2"/>
    </font>
    <font>
      <b/>
      <sz val="10"/>
      <color rgb="FF000000"/>
      <name val="Tahoma"/>
      <family val="2"/>
    </font>
    <font>
      <sz val="9"/>
      <color rgb="FF000000"/>
      <name val="Calibri"/>
      <family val="2"/>
      <scheme val="minor"/>
    </font>
    <font>
      <sz val="10"/>
      <color rgb="FF000000"/>
      <name val="Calibri"/>
      <family val="2"/>
    </font>
    <font>
      <sz val="12"/>
      <color theme="1"/>
      <name val="Trebuchet MS"/>
      <family val="2"/>
    </font>
    <font>
      <sz val="12"/>
      <name val="Trebuchet MS"/>
      <family val="2"/>
      <charset val="1"/>
    </font>
    <font>
      <b/>
      <sz val="12"/>
      <name val="Trebuchet MS"/>
      <family val="2"/>
    </font>
    <font>
      <b/>
      <sz val="12"/>
      <color theme="1"/>
      <name val="Trebuchet MS"/>
      <family val="2"/>
    </font>
    <font>
      <sz val="12"/>
      <color rgb="FFFF0000"/>
      <name val="Trebuchet MS"/>
      <family val="2"/>
    </font>
    <font>
      <sz val="12"/>
      <color theme="0" tint="-0.249977111117893"/>
      <name val="Trebuchet MS"/>
      <family val="2"/>
      <charset val="1"/>
    </font>
    <font>
      <b/>
      <sz val="12"/>
      <color rgb="FF000000"/>
      <name val="Calibri"/>
      <family val="2"/>
      <scheme val="minor"/>
    </font>
    <font>
      <b/>
      <sz val="12"/>
      <color theme="0" tint="-0.34998626667073579"/>
      <name val="Calibri"/>
      <family val="2"/>
      <scheme val="minor"/>
    </font>
    <font>
      <sz val="12"/>
      <color theme="0" tint="-0.34998626667073579"/>
      <name val="Calibri"/>
      <family val="2"/>
      <scheme val="minor"/>
    </font>
    <font>
      <sz val="12"/>
      <name val="Calibri"/>
      <family val="2"/>
      <scheme val="minor"/>
    </font>
    <font>
      <sz val="11"/>
      <color theme="0" tint="-0.249977111117893"/>
      <name val="Calibri"/>
      <family val="2"/>
    </font>
    <font>
      <sz val="12"/>
      <color rgb="FF000000"/>
      <name val="Calibri"/>
      <family val="2"/>
    </font>
    <font>
      <b/>
      <sz val="9"/>
      <color rgb="FF000000"/>
      <name val="Tahoma"/>
      <family val="2"/>
    </font>
    <font>
      <sz val="9"/>
      <color rgb="FF000000"/>
      <name val="Tahoma"/>
      <family val="2"/>
    </font>
    <font>
      <b/>
      <sz val="8"/>
      <color theme="5" tint="0.59999389629810485"/>
      <name val="Arial"/>
      <family val="2"/>
    </font>
    <font>
      <sz val="9"/>
      <color theme="0" tint="-0.249977111117893"/>
      <name val="Arial"/>
      <family val="2"/>
    </font>
    <font>
      <b/>
      <sz val="9"/>
      <color theme="0" tint="-0.249977111117893"/>
      <name val="Arial"/>
      <family val="2"/>
    </font>
    <font>
      <b/>
      <sz val="12"/>
      <color theme="0" tint="-0.249977111117893"/>
      <name val="Calibri"/>
      <family val="2"/>
      <scheme val="minor"/>
    </font>
    <font>
      <b/>
      <sz val="11"/>
      <color rgb="FF000000"/>
      <name val="Calibri"/>
      <family val="2"/>
    </font>
    <font>
      <sz val="11"/>
      <color rgb="FF000000"/>
      <name val="Calibri"/>
      <family val="2"/>
    </font>
    <font>
      <sz val="12"/>
      <color theme="1"/>
      <name val="Calibri (Body)_x0000_"/>
    </font>
    <font>
      <b/>
      <sz val="11"/>
      <color rgb="FF000000"/>
      <name val="Tahoma"/>
      <family val="2"/>
    </font>
    <font>
      <sz val="11"/>
      <color rgb="FF000000"/>
      <name val="Tahoma"/>
      <family val="2"/>
    </font>
    <font>
      <b/>
      <sz val="10"/>
      <color rgb="FF000000"/>
      <name val="Calibri"/>
      <family val="2"/>
    </font>
    <font>
      <sz val="12"/>
      <color theme="0"/>
      <name val="Calibri"/>
      <family val="2"/>
      <scheme val="minor"/>
    </font>
    <font>
      <sz val="10"/>
      <color theme="0"/>
      <name val="Calibri"/>
      <family val="2"/>
      <scheme val="minor"/>
    </font>
    <font>
      <sz val="10"/>
      <color theme="0"/>
      <name val="Trebuchet MS"/>
      <family val="2"/>
    </font>
    <font>
      <sz val="10"/>
      <color theme="0"/>
      <name val="Calibri"/>
      <family val="2"/>
    </font>
  </fonts>
  <fills count="1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499984740745262"/>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medium">
        <color rgb="FFCCCCCC"/>
      </bottom>
      <diagonal/>
    </border>
    <border>
      <left/>
      <right/>
      <top/>
      <bottom style="dotted">
        <color rgb="FFCCCCCC"/>
      </bottom>
      <diagonal/>
    </border>
    <border>
      <left style="thin">
        <color auto="1"/>
      </left>
      <right/>
      <top style="thin">
        <color auto="1"/>
      </top>
      <bottom style="thin">
        <color auto="1"/>
      </bottom>
      <diagonal/>
    </border>
    <border>
      <left style="thin">
        <color indexed="64"/>
      </left>
      <right/>
      <top/>
      <bottom/>
      <diagonal/>
    </border>
    <border>
      <left style="thin">
        <color auto="1"/>
      </left>
      <right style="thin">
        <color auto="1"/>
      </right>
      <top/>
      <bottom/>
      <diagonal/>
    </border>
  </borders>
  <cellStyleXfs count="142">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160">
    <xf numFmtId="0" fontId="0" fillId="0" borderId="0" xfId="0"/>
    <xf numFmtId="167" fontId="0" fillId="0" borderId="0" xfId="2" applyNumberFormat="1" applyFont="1"/>
    <xf numFmtId="0" fontId="0" fillId="3" borderId="0" xfId="0" applyFill="1"/>
    <xf numFmtId="167" fontId="2" fillId="4" borderId="0" xfId="2" quotePrefix="1" applyNumberFormat="1" applyFont="1" applyFill="1"/>
    <xf numFmtId="167" fontId="2" fillId="5" borderId="0" xfId="2" quotePrefix="1" applyNumberFormat="1" applyFont="1" applyFill="1"/>
    <xf numFmtId="167" fontId="2" fillId="6" borderId="0" xfId="2" quotePrefix="1" applyNumberFormat="1" applyFont="1" applyFill="1"/>
    <xf numFmtId="0" fontId="2" fillId="2" borderId="0" xfId="0" applyFont="1" applyFill="1"/>
    <xf numFmtId="167" fontId="2" fillId="7" borderId="0" xfId="2" applyNumberFormat="1" applyFont="1" applyFill="1"/>
    <xf numFmtId="167" fontId="2" fillId="3" borderId="1" xfId="2" applyNumberFormat="1" applyFont="1" applyFill="1" applyBorder="1"/>
    <xf numFmtId="0" fontId="2" fillId="3" borderId="1" xfId="0" applyFont="1" applyFill="1" applyBorder="1"/>
    <xf numFmtId="0" fontId="0" fillId="0" borderId="1" xfId="0" applyBorder="1"/>
    <xf numFmtId="167" fontId="0" fillId="0" borderId="1" xfId="2" applyNumberFormat="1" applyFont="1" applyBorder="1"/>
    <xf numFmtId="0" fontId="5" fillId="8" borderId="1" xfId="0" applyFont="1" applyFill="1" applyBorder="1"/>
    <xf numFmtId="0" fontId="7" fillId="0" borderId="0" xfId="0" applyFont="1"/>
    <xf numFmtId="167" fontId="0" fillId="0" borderId="1" xfId="2" quotePrefix="1" applyNumberFormat="1" applyFont="1" applyBorder="1"/>
    <xf numFmtId="167" fontId="2" fillId="3" borderId="1" xfId="0" applyNumberFormat="1" applyFont="1" applyFill="1" applyBorder="1"/>
    <xf numFmtId="167" fontId="2" fillId="8" borderId="1" xfId="2" applyNumberFormat="1" applyFont="1" applyFill="1" applyBorder="1"/>
    <xf numFmtId="0" fontId="2" fillId="0" borderId="0" xfId="0" applyFont="1"/>
    <xf numFmtId="167" fontId="6" fillId="0" borderId="1" xfId="2" applyNumberFormat="1" applyFont="1" applyBorder="1"/>
    <xf numFmtId="167" fontId="0" fillId="0" borderId="0" xfId="0" applyNumberFormat="1"/>
    <xf numFmtId="0" fontId="8" fillId="0" borderId="0" xfId="0" applyFont="1"/>
    <xf numFmtId="0" fontId="9" fillId="0" borderId="0" xfId="0" applyFont="1"/>
    <xf numFmtId="168" fontId="9" fillId="0" borderId="0" xfId="2" applyNumberFormat="1" applyFont="1" applyProtection="1"/>
    <xf numFmtId="168" fontId="8" fillId="0" borderId="0" xfId="2" applyNumberFormat="1" applyFont="1" applyProtection="1"/>
    <xf numFmtId="167" fontId="10" fillId="0" borderId="0" xfId="2" applyNumberFormat="1" applyFont="1"/>
    <xf numFmtId="168" fontId="8" fillId="0" borderId="0" xfId="2" applyNumberFormat="1" applyFont="1" applyFill="1" applyProtection="1"/>
    <xf numFmtId="168" fontId="8" fillId="0" borderId="0" xfId="0" applyNumberFormat="1" applyFont="1"/>
    <xf numFmtId="170" fontId="10" fillId="0" borderId="0" xfId="1" applyNumberFormat="1" applyFont="1"/>
    <xf numFmtId="167" fontId="11" fillId="0" borderId="0" xfId="2" applyNumberFormat="1" applyFont="1"/>
    <xf numFmtId="0" fontId="2" fillId="0" borderId="1" xfId="0" applyFont="1" applyBorder="1"/>
    <xf numFmtId="167" fontId="0" fillId="0" borderId="1" xfId="2" applyNumberFormat="1" applyFont="1" applyFill="1" applyBorder="1"/>
    <xf numFmtId="0" fontId="2" fillId="2" borderId="1" xfId="0" applyFont="1" applyFill="1" applyBorder="1"/>
    <xf numFmtId="167" fontId="6" fillId="0" borderId="0" xfId="2" applyNumberFormat="1" applyFont="1" applyBorder="1"/>
    <xf numFmtId="0" fontId="12" fillId="0" borderId="0" xfId="0" applyFont="1"/>
    <xf numFmtId="167" fontId="12" fillId="0" borderId="0" xfId="2" applyNumberFormat="1" applyFont="1"/>
    <xf numFmtId="0" fontId="12" fillId="2" borderId="1" xfId="0" applyFont="1" applyFill="1" applyBorder="1"/>
    <xf numFmtId="167" fontId="12" fillId="0" borderId="1" xfId="2" applyNumberFormat="1" applyFont="1" applyBorder="1"/>
    <xf numFmtId="0" fontId="12" fillId="3" borderId="1" xfId="0" applyFont="1" applyFill="1" applyBorder="1"/>
    <xf numFmtId="0" fontId="13" fillId="3" borderId="1" xfId="0" applyFont="1" applyFill="1" applyBorder="1"/>
    <xf numFmtId="167" fontId="13" fillId="0" borderId="1" xfId="2" applyNumberFormat="1" applyFont="1" applyBorder="1"/>
    <xf numFmtId="0" fontId="12" fillId="0" borderId="1" xfId="0" applyFont="1" applyBorder="1"/>
    <xf numFmtId="0" fontId="12" fillId="9" borderId="1" xfId="0" applyFont="1" applyFill="1" applyBorder="1"/>
    <xf numFmtId="167" fontId="12" fillId="9" borderId="1" xfId="2" applyNumberFormat="1" applyFont="1" applyFill="1" applyBorder="1"/>
    <xf numFmtId="167" fontId="12" fillId="2" borderId="1" xfId="2" applyNumberFormat="1" applyFont="1" applyFill="1" applyBorder="1"/>
    <xf numFmtId="167" fontId="0" fillId="0" borderId="0" xfId="2" applyNumberFormat="1" applyFont="1" applyAlignment="1">
      <alignment horizontal="left"/>
    </xf>
    <xf numFmtId="0" fontId="18" fillId="0" borderId="0" xfId="0" applyFont="1" applyAlignment="1">
      <alignment horizontal="left" vertical="center" readingOrder="1"/>
    </xf>
    <xf numFmtId="0" fontId="0" fillId="0" borderId="1" xfId="2" applyNumberFormat="1" applyFont="1" applyBorder="1"/>
    <xf numFmtId="0" fontId="0" fillId="0" borderId="1" xfId="2" quotePrefix="1" applyNumberFormat="1" applyFont="1" applyBorder="1"/>
    <xf numFmtId="165" fontId="0" fillId="0" borderId="0" xfId="2" applyFont="1"/>
    <xf numFmtId="0" fontId="20" fillId="0" borderId="0" xfId="0" applyFont="1"/>
    <xf numFmtId="168" fontId="20" fillId="0" borderId="1" xfId="2" applyNumberFormat="1" applyFont="1" applyBorder="1" applyProtection="1"/>
    <xf numFmtId="165" fontId="20" fillId="0" borderId="1" xfId="2" applyFont="1" applyBorder="1" applyProtection="1"/>
    <xf numFmtId="165" fontId="21" fillId="0" borderId="1" xfId="2" applyFont="1" applyBorder="1" applyProtection="1"/>
    <xf numFmtId="165" fontId="22" fillId="0" borderId="1" xfId="2" applyFont="1" applyFill="1" applyBorder="1" applyProtection="1"/>
    <xf numFmtId="0" fontId="20" fillId="0" borderId="1" xfId="0" applyFont="1" applyBorder="1"/>
    <xf numFmtId="1" fontId="20" fillId="10" borderId="1" xfId="2" applyNumberFormat="1" applyFont="1" applyFill="1" applyBorder="1" applyProtection="1"/>
    <xf numFmtId="169" fontId="20" fillId="10" borderId="1" xfId="1" applyNumberFormat="1" applyFont="1" applyFill="1" applyBorder="1" applyProtection="1"/>
    <xf numFmtId="168" fontId="20" fillId="0" borderId="1" xfId="0" applyNumberFormat="1" applyFont="1" applyBorder="1"/>
    <xf numFmtId="168" fontId="2" fillId="0" borderId="1" xfId="0" applyNumberFormat="1" applyFont="1" applyBorder="1" applyAlignment="1">
      <alignment horizontal="left"/>
    </xf>
    <xf numFmtId="168" fontId="20" fillId="0" borderId="1" xfId="2" quotePrefix="1" applyNumberFormat="1" applyFont="1" applyBorder="1" applyProtection="1"/>
    <xf numFmtId="165" fontId="20" fillId="0" borderId="1" xfId="2" applyFont="1" applyFill="1" applyBorder="1" applyProtection="1"/>
    <xf numFmtId="165" fontId="21" fillId="0" borderId="1" xfId="2" applyFont="1" applyFill="1" applyBorder="1" applyProtection="1"/>
    <xf numFmtId="168" fontId="0" fillId="0" borderId="1" xfId="0" applyNumberFormat="1" applyBorder="1"/>
    <xf numFmtId="168" fontId="2" fillId="0" borderId="1" xfId="2" applyNumberFormat="1" applyFont="1" applyFill="1" applyBorder="1" applyAlignment="1" applyProtection="1">
      <alignment horizontal="left"/>
    </xf>
    <xf numFmtId="164" fontId="20" fillId="0" borderId="1" xfId="0" applyNumberFormat="1" applyFont="1" applyBorder="1"/>
    <xf numFmtId="0" fontId="23" fillId="0" borderId="0" xfId="0" applyFont="1"/>
    <xf numFmtId="168" fontId="20" fillId="0" borderId="0" xfId="2" applyNumberFormat="1" applyFont="1" applyBorder="1" applyProtection="1"/>
    <xf numFmtId="165" fontId="20" fillId="0" borderId="0" xfId="2" applyFont="1" applyBorder="1" applyProtection="1"/>
    <xf numFmtId="1" fontId="20" fillId="0" borderId="0" xfId="2" applyNumberFormat="1" applyFont="1" applyBorder="1" applyProtection="1"/>
    <xf numFmtId="165" fontId="21" fillId="0" borderId="0" xfId="2" applyFont="1" applyBorder="1" applyProtection="1"/>
    <xf numFmtId="165" fontId="23" fillId="0" borderId="0" xfId="2" applyFont="1" applyFill="1" applyBorder="1" applyProtection="1"/>
    <xf numFmtId="168" fontId="20" fillId="0" borderId="0" xfId="2" applyNumberFormat="1" applyFont="1" applyFill="1" applyBorder="1" applyProtection="1"/>
    <xf numFmtId="1" fontId="20" fillId="0" borderId="0" xfId="2" applyNumberFormat="1" applyFont="1" applyFill="1" applyBorder="1" applyProtection="1"/>
    <xf numFmtId="168" fontId="24" fillId="0" borderId="0" xfId="2" applyNumberFormat="1" applyFont="1" applyBorder="1" applyProtection="1"/>
    <xf numFmtId="0" fontId="25" fillId="0" borderId="0" xfId="0" applyFont="1"/>
    <xf numFmtId="0" fontId="6" fillId="0" borderId="0" xfId="0" applyFont="1"/>
    <xf numFmtId="168" fontId="25" fillId="0" borderId="0" xfId="2" applyNumberFormat="1" applyFont="1" applyFill="1" applyBorder="1" applyAlignment="1" applyProtection="1"/>
    <xf numFmtId="168" fontId="21" fillId="0" borderId="0" xfId="2" quotePrefix="1" applyNumberFormat="1" applyFont="1" applyFill="1" applyBorder="1" applyAlignment="1" applyProtection="1"/>
    <xf numFmtId="168" fontId="0" fillId="0" borderId="1" xfId="2" applyNumberFormat="1" applyFont="1" applyBorder="1"/>
    <xf numFmtId="168" fontId="25" fillId="0" borderId="0" xfId="2" applyNumberFormat="1" applyFont="1" applyBorder="1" applyProtection="1"/>
    <xf numFmtId="168" fontId="2" fillId="2" borderId="1" xfId="0" applyNumberFormat="1" applyFont="1" applyFill="1" applyBorder="1"/>
    <xf numFmtId="165" fontId="2" fillId="10" borderId="1" xfId="2" applyFont="1" applyFill="1" applyBorder="1"/>
    <xf numFmtId="164" fontId="2" fillId="10" borderId="1" xfId="2" applyNumberFormat="1" applyFont="1" applyFill="1" applyBorder="1"/>
    <xf numFmtId="168" fontId="2" fillId="10" borderId="1" xfId="2" applyNumberFormat="1" applyFont="1" applyFill="1" applyBorder="1"/>
    <xf numFmtId="165" fontId="2" fillId="0" borderId="0" xfId="2" applyFont="1" applyBorder="1"/>
    <xf numFmtId="168" fontId="2" fillId="0" borderId="0" xfId="2" applyNumberFormat="1" applyFont="1" applyBorder="1"/>
    <xf numFmtId="168" fontId="2" fillId="0" borderId="0" xfId="0" applyNumberFormat="1" applyFont="1"/>
    <xf numFmtId="168" fontId="26" fillId="0" borderId="0" xfId="0" applyNumberFormat="1" applyFont="1"/>
    <xf numFmtId="168" fontId="0" fillId="0" borderId="0" xfId="0" applyNumberFormat="1"/>
    <xf numFmtId="168" fontId="2" fillId="0" borderId="1" xfId="2" applyNumberFormat="1" applyFont="1" applyBorder="1"/>
    <xf numFmtId="168" fontId="26" fillId="0" borderId="1" xfId="0" applyNumberFormat="1" applyFont="1" applyBorder="1"/>
    <xf numFmtId="168" fontId="20" fillId="0" borderId="1" xfId="2" applyNumberFormat="1" applyFont="1" applyFill="1" applyBorder="1" applyProtection="1"/>
    <xf numFmtId="0" fontId="0" fillId="2" borderId="1" xfId="0" applyFill="1" applyBorder="1"/>
    <xf numFmtId="169" fontId="5" fillId="10" borderId="1" xfId="1" applyNumberFormat="1" applyFont="1" applyFill="1" applyBorder="1"/>
    <xf numFmtId="169" fontId="29" fillId="10" borderId="1" xfId="1" applyNumberFormat="1" applyFont="1" applyFill="1" applyBorder="1"/>
    <xf numFmtId="49" fontId="0" fillId="2" borderId="1" xfId="0" applyNumberFormat="1" applyFill="1" applyBorder="1"/>
    <xf numFmtId="169" fontId="26" fillId="0" borderId="1" xfId="1" applyNumberFormat="1" applyFont="1" applyBorder="1"/>
    <xf numFmtId="169" fontId="26" fillId="10" borderId="1" xfId="1" applyNumberFormat="1" applyFont="1" applyFill="1" applyBorder="1"/>
    <xf numFmtId="165" fontId="0" fillId="0" borderId="0" xfId="2" applyFont="1" applyBorder="1"/>
    <xf numFmtId="0" fontId="30" fillId="0" borderId="0" xfId="0" applyFont="1"/>
    <xf numFmtId="168" fontId="30" fillId="0" borderId="0" xfId="2" applyNumberFormat="1" applyFont="1" applyBorder="1" applyProtection="1"/>
    <xf numFmtId="168" fontId="0" fillId="0" borderId="0" xfId="2" applyNumberFormat="1" applyFont="1" applyBorder="1"/>
    <xf numFmtId="0" fontId="0" fillId="0" borderId="0" xfId="0" applyAlignment="1">
      <alignment horizontal="center"/>
    </xf>
    <xf numFmtId="17" fontId="0" fillId="0" borderId="0" xfId="0" quotePrefix="1" applyNumberFormat="1"/>
    <xf numFmtId="168" fontId="20" fillId="0" borderId="0" xfId="0" applyNumberFormat="1" applyFont="1"/>
    <xf numFmtId="0" fontId="0" fillId="0" borderId="0" xfId="0" quotePrefix="1"/>
    <xf numFmtId="168" fontId="25" fillId="0" borderId="0" xfId="2" applyNumberFormat="1" applyFont="1" applyFill="1" applyBorder="1" applyProtection="1"/>
    <xf numFmtId="168" fontId="25" fillId="0" borderId="0" xfId="0" applyNumberFormat="1" applyFont="1"/>
    <xf numFmtId="0" fontId="20" fillId="0" borderId="0" xfId="2" applyNumberFormat="1" applyFont="1" applyBorder="1" applyProtection="1"/>
    <xf numFmtId="169" fontId="0" fillId="0" borderId="0" xfId="0" applyNumberFormat="1"/>
    <xf numFmtId="167" fontId="0" fillId="0" borderId="0" xfId="2" applyNumberFormat="1" applyFont="1" applyFill="1" applyBorder="1"/>
    <xf numFmtId="167" fontId="2" fillId="0" borderId="0" xfId="2" applyNumberFormat="1" applyFont="1" applyFill="1" applyBorder="1"/>
    <xf numFmtId="168" fontId="27" fillId="0" borderId="0" xfId="2" applyNumberFormat="1" applyFont="1" applyFill="1" applyBorder="1"/>
    <xf numFmtId="168" fontId="28" fillId="0" borderId="0" xfId="2" applyNumberFormat="1" applyFont="1" applyFill="1" applyBorder="1"/>
    <xf numFmtId="168" fontId="27" fillId="0" borderId="5" xfId="2" applyNumberFormat="1" applyFont="1" applyFill="1" applyBorder="1"/>
    <xf numFmtId="168" fontId="28" fillId="0" borderId="5" xfId="2" applyNumberFormat="1" applyFont="1" applyFill="1" applyBorder="1"/>
    <xf numFmtId="165" fontId="2" fillId="2" borderId="4" xfId="2" applyFont="1" applyFill="1" applyBorder="1"/>
    <xf numFmtId="168" fontId="1" fillId="2" borderId="4" xfId="2" applyNumberFormat="1" applyFont="1" applyFill="1" applyBorder="1"/>
    <xf numFmtId="168" fontId="2" fillId="2" borderId="4" xfId="2" applyNumberFormat="1" applyFont="1" applyFill="1" applyBorder="1"/>
    <xf numFmtId="168" fontId="8" fillId="0" borderId="0" xfId="2" applyNumberFormat="1" applyFont="1" applyFill="1" applyBorder="1" applyProtection="1"/>
    <xf numFmtId="165" fontId="0" fillId="0" borderId="0" xfId="2" applyFont="1" applyFill="1" applyBorder="1"/>
    <xf numFmtId="0" fontId="0" fillId="0" borderId="6" xfId="0" applyBorder="1"/>
    <xf numFmtId="167" fontId="29" fillId="0" borderId="1" xfId="2" applyNumberFormat="1" applyFont="1" applyFill="1" applyBorder="1"/>
    <xf numFmtId="167" fontId="8" fillId="0" borderId="0" xfId="0" applyNumberFormat="1" applyFont="1"/>
    <xf numFmtId="171" fontId="0" fillId="0" borderId="0" xfId="2" applyNumberFormat="1" applyFont="1"/>
    <xf numFmtId="171" fontId="2" fillId="3" borderId="1" xfId="2" applyNumberFormat="1" applyFont="1" applyFill="1" applyBorder="1"/>
    <xf numFmtId="171" fontId="0" fillId="0" borderId="4" xfId="2" applyNumberFormat="1" applyFont="1" applyBorder="1"/>
    <xf numFmtId="171" fontId="2" fillId="3" borderId="4" xfId="2" applyNumberFormat="1" applyFont="1" applyFill="1" applyBorder="1"/>
    <xf numFmtId="171" fontId="0" fillId="0" borderId="4" xfId="2" applyNumberFormat="1" applyFont="1" applyFill="1" applyBorder="1"/>
    <xf numFmtId="171" fontId="2" fillId="8" borderId="4" xfId="2" applyNumberFormat="1" applyFont="1" applyFill="1" applyBorder="1"/>
    <xf numFmtId="171" fontId="8" fillId="0" borderId="0" xfId="2" applyNumberFormat="1" applyFont="1" applyProtection="1"/>
    <xf numFmtId="171" fontId="9" fillId="0" borderId="0" xfId="2" applyNumberFormat="1" applyFont="1" applyProtection="1"/>
    <xf numFmtId="171" fontId="9" fillId="0" borderId="0" xfId="2" applyNumberFormat="1" applyFont="1" applyFill="1" applyBorder="1" applyProtection="1"/>
    <xf numFmtId="171" fontId="0" fillId="0" borderId="0" xfId="2" applyNumberFormat="1" applyFont="1" applyFill="1" applyBorder="1"/>
    <xf numFmtId="167" fontId="0" fillId="0" borderId="0" xfId="2" applyNumberFormat="1" applyFont="1" applyAlignment="1">
      <alignment horizontal="center"/>
    </xf>
    <xf numFmtId="171" fontId="2" fillId="0" borderId="0" xfId="2" applyNumberFormat="1" applyFont="1"/>
    <xf numFmtId="167" fontId="1" fillId="0" borderId="1" xfId="2" applyNumberFormat="1" applyFont="1" applyFill="1" applyBorder="1"/>
    <xf numFmtId="0" fontId="34" fillId="0" borderId="2" xfId="0" applyFont="1" applyBorder="1"/>
    <xf numFmtId="167" fontId="2" fillId="13" borderId="0" xfId="2" quotePrefix="1" applyNumberFormat="1" applyFont="1" applyFill="1"/>
    <xf numFmtId="171" fontId="6" fillId="12" borderId="4" xfId="2" applyNumberFormat="1" applyFont="1" applyFill="1" applyBorder="1"/>
    <xf numFmtId="3" fontId="35" fillId="12" borderId="1" xfId="0" applyNumberFormat="1" applyFont="1" applyFill="1" applyBorder="1" applyAlignment="1">
      <alignment horizontal="right"/>
    </xf>
    <xf numFmtId="3" fontId="36" fillId="12" borderId="1" xfId="0" applyNumberFormat="1" applyFont="1" applyFill="1" applyBorder="1" applyAlignment="1">
      <alignment horizontal="right"/>
    </xf>
    <xf numFmtId="171" fontId="37" fillId="12" borderId="4" xfId="2" applyNumberFormat="1" applyFont="1" applyFill="1" applyBorder="1"/>
    <xf numFmtId="167" fontId="37" fillId="12" borderId="1" xfId="2" applyNumberFormat="1" applyFont="1" applyFill="1" applyBorder="1"/>
    <xf numFmtId="167" fontId="6" fillId="12" borderId="1" xfId="2" applyNumberFormat="1" applyFont="1" applyFill="1" applyBorder="1"/>
    <xf numFmtId="0" fontId="36" fillId="12" borderId="1" xfId="0" applyFont="1" applyFill="1" applyBorder="1" applyAlignment="1">
      <alignment horizontal="right"/>
    </xf>
    <xf numFmtId="0" fontId="35" fillId="12" borderId="1" xfId="0" applyFont="1" applyFill="1" applyBorder="1" applyAlignment="1">
      <alignment horizontal="right"/>
    </xf>
    <xf numFmtId="3" fontId="36" fillId="0" borderId="3" xfId="0" applyNumberFormat="1" applyFont="1" applyBorder="1" applyAlignment="1">
      <alignment horizontal="right"/>
    </xf>
    <xf numFmtId="171" fontId="2" fillId="2" borderId="4" xfId="2" applyNumberFormat="1" applyFont="1" applyFill="1" applyBorder="1"/>
    <xf numFmtId="9" fontId="45" fillId="0" borderId="0" xfId="141" applyFont="1"/>
    <xf numFmtId="167" fontId="45" fillId="0" borderId="0" xfId="0" applyNumberFormat="1" applyFont="1"/>
    <xf numFmtId="167" fontId="46" fillId="0" borderId="0" xfId="0" applyNumberFormat="1" applyFont="1"/>
    <xf numFmtId="0" fontId="46" fillId="0" borderId="0" xfId="0" applyFont="1"/>
    <xf numFmtId="0" fontId="47" fillId="0" borderId="0" xfId="0" applyFont="1"/>
    <xf numFmtId="168" fontId="47" fillId="0" borderId="0" xfId="2" applyNumberFormat="1" applyFont="1" applyProtection="1"/>
    <xf numFmtId="167" fontId="44" fillId="0" borderId="0" xfId="0" applyNumberFormat="1" applyFont="1"/>
    <xf numFmtId="167" fontId="1" fillId="11" borderId="1" xfId="2" applyNumberFormat="1" applyFont="1" applyFill="1" applyBorder="1"/>
    <xf numFmtId="167" fontId="1" fillId="0" borderId="0" xfId="2" applyNumberFormat="1" applyFont="1" applyFill="1"/>
    <xf numFmtId="171" fontId="6" fillId="12" borderId="1" xfId="2" applyNumberFormat="1" applyFont="1" applyFill="1" applyBorder="1"/>
    <xf numFmtId="167" fontId="0" fillId="0" borderId="0" xfId="2" applyNumberFormat="1" applyFont="1" applyAlignment="1">
      <alignment horizontal="center"/>
    </xf>
  </cellXfs>
  <cellStyles count="142">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Normal" xfId="0" builtinId="0"/>
    <cellStyle name="Per cent" xfId="141" builtinId="5"/>
  </cellStyles>
  <dxfs count="10">
    <dxf>
      <font>
        <color rgb="FF9C0006"/>
      </font>
    </dxf>
    <dxf>
      <font>
        <color rgb="FF9C0006"/>
      </font>
      <fill>
        <patternFill>
          <bgColor rgb="FFFFC7CE"/>
        </patternFill>
      </fill>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0"/>
  <sheetViews>
    <sheetView tabSelected="1" topLeftCell="A107" zoomScale="125" zoomScaleNormal="133" zoomScalePageLayoutView="125" workbookViewId="0">
      <selection activeCell="N93" sqref="N93"/>
    </sheetView>
  </sheetViews>
  <sheetFormatPr baseColWidth="10" defaultColWidth="11" defaultRowHeight="16"/>
  <cols>
    <col min="1" max="1" width="5.83203125" bestFit="1" customWidth="1"/>
    <col min="2" max="2" width="55.83203125" bestFit="1" customWidth="1"/>
    <col min="3" max="3" width="13" style="124" customWidth="1"/>
    <col min="4" max="4" width="13.83203125" style="1" bestFit="1" customWidth="1"/>
    <col min="5" max="5" width="13.83203125" style="1" customWidth="1"/>
    <col min="6" max="6" width="16.5" style="48" bestFit="1" customWidth="1"/>
    <col min="7" max="7" width="19.33203125" style="13" customWidth="1"/>
    <col min="8" max="8" width="17.5" bestFit="1" customWidth="1"/>
    <col min="9" max="9" width="13.33203125" style="1" bestFit="1" customWidth="1"/>
    <col min="10" max="10" width="17.5" style="1" bestFit="1" customWidth="1"/>
    <col min="11" max="11" width="17.5" style="1" customWidth="1"/>
    <col min="12" max="12" width="15.6640625" style="1" bestFit="1" customWidth="1"/>
    <col min="13" max="13" width="14.1640625" style="1" bestFit="1" customWidth="1"/>
    <col min="14" max="14" width="19.83203125" bestFit="1" customWidth="1"/>
    <col min="15" max="15" width="22.6640625" bestFit="1" customWidth="1"/>
    <col min="17" max="17" width="22.6640625" bestFit="1" customWidth="1"/>
  </cols>
  <sheetData>
    <row r="1" spans="1:14">
      <c r="B1" t="str">
        <f>"Begroting NMV "&amp;C4</f>
        <v>Begroting NMV 2024-2025</v>
      </c>
      <c r="C1" s="124" t="s">
        <v>83</v>
      </c>
      <c r="D1" s="124"/>
      <c r="F1"/>
      <c r="G1" s="1"/>
      <c r="H1" s="1"/>
      <c r="L1"/>
      <c r="M1"/>
    </row>
    <row r="2" spans="1:14">
      <c r="D2" s="124"/>
      <c r="F2"/>
      <c r="G2" s="1"/>
      <c r="H2" s="1"/>
      <c r="L2"/>
      <c r="M2"/>
    </row>
    <row r="3" spans="1:14">
      <c r="D3" s="124"/>
      <c r="F3"/>
      <c r="G3" s="159" t="s">
        <v>9</v>
      </c>
      <c r="H3" s="159"/>
      <c r="I3" s="159"/>
      <c r="J3" s="134"/>
      <c r="L3"/>
      <c r="M3"/>
    </row>
    <row r="4" spans="1:14" ht="17" thickBot="1">
      <c r="A4" s="6"/>
      <c r="B4" s="6" t="s">
        <v>0</v>
      </c>
      <c r="C4" s="135" t="s">
        <v>177</v>
      </c>
      <c r="D4" s="137" t="s">
        <v>178</v>
      </c>
      <c r="E4" s="137" t="s">
        <v>179</v>
      </c>
      <c r="F4"/>
      <c r="G4" s="3" t="s">
        <v>1</v>
      </c>
      <c r="H4" s="4" t="s">
        <v>2</v>
      </c>
      <c r="I4" s="5" t="s">
        <v>164</v>
      </c>
      <c r="J4" s="138" t="s">
        <v>170</v>
      </c>
      <c r="K4" s="7" t="s">
        <v>22</v>
      </c>
      <c r="L4"/>
      <c r="M4"/>
    </row>
    <row r="5" spans="1:14">
      <c r="A5" s="9"/>
      <c r="B5" s="9" t="s">
        <v>4</v>
      </c>
      <c r="C5" s="125">
        <f>SUM(C6:C10)</f>
        <v>421333.5</v>
      </c>
      <c r="D5" s="142">
        <v>417713.5</v>
      </c>
      <c r="E5" s="139">
        <v>424566</v>
      </c>
      <c r="F5"/>
      <c r="G5" s="8">
        <f>SUM(G6:G10)</f>
        <v>272000</v>
      </c>
      <c r="H5" s="8">
        <f>SUM(H6:H10)</f>
        <v>129476</v>
      </c>
      <c r="I5" s="8">
        <f>SUM(I6:I10)</f>
        <v>11545</v>
      </c>
      <c r="J5" s="8">
        <f>SUM(J6:J10)</f>
        <v>0</v>
      </c>
      <c r="K5" s="8">
        <f>SUM(K6:K10)</f>
        <v>8312.5</v>
      </c>
      <c r="L5" s="2" t="b">
        <f>G5+H5+I5+K5=C5</f>
        <v>1</v>
      </c>
      <c r="M5"/>
    </row>
    <row r="6" spans="1:14" s="1" customFormat="1">
      <c r="A6" s="46">
        <v>8000</v>
      </c>
      <c r="B6" s="11" t="s">
        <v>104</v>
      </c>
      <c r="C6" s="128">
        <f t="shared" ref="C6" si="0">SUM(G6:K6)</f>
        <v>10750</v>
      </c>
      <c r="D6" s="139">
        <v>10750</v>
      </c>
      <c r="E6" s="140"/>
      <c r="G6" s="136">
        <f>'Contributie berekening'!B19</f>
        <v>10750</v>
      </c>
      <c r="H6" s="122"/>
      <c r="I6" s="122"/>
      <c r="J6" s="122"/>
      <c r="K6" s="122"/>
      <c r="L6"/>
      <c r="N6" s="44"/>
    </row>
    <row r="7" spans="1:14">
      <c r="A7" s="46">
        <v>8001</v>
      </c>
      <c r="B7" s="14" t="s">
        <v>105</v>
      </c>
      <c r="C7" s="128">
        <f t="shared" ref="C7" si="1">SUM(G7:K7)</f>
        <v>261250</v>
      </c>
      <c r="D7" s="139">
        <v>261250</v>
      </c>
      <c r="E7" s="140"/>
      <c r="F7"/>
      <c r="G7" s="136">
        <f>'Contributie berekening'!B20</f>
        <v>261250</v>
      </c>
      <c r="H7" s="122"/>
      <c r="I7" s="122"/>
      <c r="J7" s="122"/>
      <c r="K7" s="122"/>
      <c r="L7"/>
      <c r="M7"/>
    </row>
    <row r="8" spans="1:14">
      <c r="A8" s="47">
        <v>8002</v>
      </c>
      <c r="B8" s="14" t="s">
        <v>2</v>
      </c>
      <c r="C8" s="128">
        <f t="shared" ref="C8" si="2">SUM(G8:K8)</f>
        <v>129476</v>
      </c>
      <c r="D8" s="139">
        <v>125856</v>
      </c>
      <c r="E8" s="140"/>
      <c r="F8"/>
      <c r="G8" s="122"/>
      <c r="H8" s="136">
        <f>'Contributie berekening'!B21</f>
        <v>129476</v>
      </c>
      <c r="I8" s="122"/>
      <c r="J8" s="122"/>
      <c r="K8" s="122"/>
      <c r="L8"/>
      <c r="M8"/>
    </row>
    <row r="9" spans="1:14">
      <c r="A9" s="47">
        <v>8003</v>
      </c>
      <c r="B9" s="14" t="s">
        <v>164</v>
      </c>
      <c r="C9" s="128">
        <f t="shared" ref="C9" si="3">SUM(G9:K9)</f>
        <v>11545</v>
      </c>
      <c r="D9" s="139">
        <v>11545</v>
      </c>
      <c r="E9" s="140"/>
      <c r="F9"/>
      <c r="G9" s="122"/>
      <c r="H9" s="122"/>
      <c r="I9" s="136">
        <f>'Contributie berekening'!B22</f>
        <v>11545</v>
      </c>
      <c r="J9" s="122"/>
      <c r="K9" s="122"/>
      <c r="L9"/>
      <c r="M9"/>
    </row>
    <row r="10" spans="1:14">
      <c r="A10" s="10">
        <v>8004</v>
      </c>
      <c r="B10" s="10" t="s">
        <v>5</v>
      </c>
      <c r="C10" s="128">
        <f t="shared" ref="C10" si="4">SUM(G10:K10)</f>
        <v>8312.5</v>
      </c>
      <c r="D10" s="139">
        <v>8312.5</v>
      </c>
      <c r="E10" s="140"/>
      <c r="F10" t="s">
        <v>8</v>
      </c>
      <c r="G10" s="122"/>
      <c r="H10" s="122"/>
      <c r="I10" s="122"/>
      <c r="J10" s="122"/>
      <c r="K10" s="136">
        <f>'Contributie berekening'!B23*0.95</f>
        <v>8312.5</v>
      </c>
      <c r="L10"/>
      <c r="M10"/>
    </row>
    <row r="11" spans="1:14">
      <c r="A11" s="10">
        <v>8005</v>
      </c>
      <c r="B11" s="10" t="s">
        <v>184</v>
      </c>
      <c r="C11" s="126"/>
      <c r="D11" s="139"/>
      <c r="E11" s="141"/>
      <c r="F11"/>
      <c r="G11" s="30"/>
      <c r="H11" s="30"/>
      <c r="I11" s="30"/>
      <c r="J11" s="30"/>
      <c r="K11" s="30"/>
      <c r="L11"/>
      <c r="M11"/>
    </row>
    <row r="12" spans="1:14">
      <c r="A12" s="9"/>
      <c r="B12" s="9" t="s">
        <v>6</v>
      </c>
      <c r="C12" s="127">
        <f>SUM(C13:C17)</f>
        <v>6750</v>
      </c>
      <c r="D12" s="142">
        <v>9750</v>
      </c>
      <c r="E12" s="141">
        <v>13490</v>
      </c>
      <c r="F12"/>
      <c r="G12" s="8">
        <f>SUM(G13:G18)</f>
        <v>0</v>
      </c>
      <c r="H12" s="8">
        <f>SUM(H13:H18)</f>
        <v>0</v>
      </c>
      <c r="I12" s="8">
        <f>SUM(I13:I18)</f>
        <v>0</v>
      </c>
      <c r="J12" s="8">
        <f>SUM(J13:J18)</f>
        <v>0</v>
      </c>
      <c r="K12" s="8">
        <f>SUM(K13:K18)</f>
        <v>6750</v>
      </c>
      <c r="L12" s="2" t="b">
        <f>G12+H12+I12+K12=C12</f>
        <v>1</v>
      </c>
      <c r="M12"/>
    </row>
    <row r="13" spans="1:14">
      <c r="A13" s="10">
        <v>8010</v>
      </c>
      <c r="B13" s="10" t="s">
        <v>165</v>
      </c>
      <c r="C13" s="128">
        <f t="shared" ref="C13" si="5">SUM(G13:K13)</f>
        <v>250</v>
      </c>
      <c r="D13" s="139">
        <v>250</v>
      </c>
      <c r="E13" s="140"/>
      <c r="F13"/>
      <c r="G13" s="136"/>
      <c r="H13" s="136"/>
      <c r="I13" s="136"/>
      <c r="J13" s="136"/>
      <c r="K13" s="136">
        <v>250</v>
      </c>
      <c r="L13"/>
      <c r="M13"/>
    </row>
    <row r="14" spans="1:14">
      <c r="A14" s="10">
        <v>8011</v>
      </c>
      <c r="B14" s="10" t="s">
        <v>157</v>
      </c>
      <c r="C14" s="128">
        <f t="shared" ref="C14" si="6">SUM(G14:K14)</f>
        <v>0</v>
      </c>
      <c r="D14" s="139">
        <v>0</v>
      </c>
      <c r="E14" s="140"/>
      <c r="F14"/>
      <c r="G14" s="136"/>
      <c r="H14" s="136"/>
      <c r="I14" s="136"/>
      <c r="J14" s="136"/>
      <c r="K14" s="136"/>
      <c r="L14"/>
      <c r="M14"/>
    </row>
    <row r="15" spans="1:14">
      <c r="A15" s="10">
        <v>8012</v>
      </c>
      <c r="B15" s="10" t="s">
        <v>33</v>
      </c>
      <c r="C15" s="128">
        <f t="shared" ref="C15" si="7">SUM(G15:K15)</f>
        <v>6000</v>
      </c>
      <c r="D15" s="139">
        <v>6000</v>
      </c>
      <c r="E15" s="140"/>
      <c r="F15"/>
      <c r="G15" s="156"/>
      <c r="H15" s="136"/>
      <c r="I15" s="136"/>
      <c r="J15" s="136"/>
      <c r="K15" s="136">
        <v>6000</v>
      </c>
      <c r="L15"/>
      <c r="M15"/>
    </row>
    <row r="16" spans="1:14">
      <c r="A16" s="10">
        <v>8013</v>
      </c>
      <c r="B16" s="10" t="s">
        <v>154</v>
      </c>
      <c r="C16" s="128">
        <f t="shared" ref="C16" si="8">SUM(G16:K16)</f>
        <v>0</v>
      </c>
      <c r="D16" s="139">
        <v>3000</v>
      </c>
      <c r="E16" s="140"/>
      <c r="F16"/>
      <c r="G16" s="156"/>
      <c r="H16" s="136"/>
      <c r="I16" s="136"/>
      <c r="J16" s="136"/>
      <c r="K16" s="136">
        <v>0</v>
      </c>
      <c r="L16"/>
      <c r="M16"/>
    </row>
    <row r="17" spans="1:13">
      <c r="A17" s="10">
        <v>8014</v>
      </c>
      <c r="B17" s="10" t="s">
        <v>97</v>
      </c>
      <c r="C17" s="128">
        <f t="shared" ref="C17" si="9">SUM(G17:K17)</f>
        <v>500</v>
      </c>
      <c r="D17" s="139">
        <v>500</v>
      </c>
      <c r="E17" s="140"/>
      <c r="F17"/>
      <c r="G17" s="156"/>
      <c r="H17" s="156"/>
      <c r="I17" s="156"/>
      <c r="J17" s="156"/>
      <c r="K17" s="136">
        <v>500</v>
      </c>
      <c r="L17"/>
      <c r="M17"/>
    </row>
    <row r="18" spans="1:13">
      <c r="A18" s="10"/>
      <c r="B18" s="10"/>
      <c r="C18" s="126"/>
      <c r="D18" s="139"/>
      <c r="E18" s="141"/>
      <c r="F18"/>
      <c r="G18" s="156"/>
      <c r="H18" s="156"/>
      <c r="I18" s="156"/>
      <c r="J18" s="156"/>
      <c r="K18" s="156"/>
      <c r="L18"/>
      <c r="M18"/>
    </row>
    <row r="19" spans="1:13">
      <c r="A19" s="9"/>
      <c r="B19" s="9" t="s">
        <v>7</v>
      </c>
      <c r="C19" s="127">
        <f>SUM(C20:C22)</f>
        <v>34500</v>
      </c>
      <c r="D19" s="142">
        <v>18500</v>
      </c>
      <c r="E19" s="141">
        <v>47858</v>
      </c>
      <c r="F19"/>
      <c r="G19" s="8">
        <f>SUM(G20:G22)</f>
        <v>0</v>
      </c>
      <c r="H19" s="8">
        <f>SUM(H20:H22)</f>
        <v>13500</v>
      </c>
      <c r="I19" s="8">
        <f>SUM(I20:I22)</f>
        <v>0</v>
      </c>
      <c r="J19" s="8">
        <f>SUM(J20:J22)</f>
        <v>0</v>
      </c>
      <c r="K19" s="8">
        <f>SUM(K20:K22)</f>
        <v>21000</v>
      </c>
      <c r="L19" s="2" t="b">
        <f>G19+H19+I19+K19=C19</f>
        <v>1</v>
      </c>
      <c r="M19"/>
    </row>
    <row r="20" spans="1:13">
      <c r="A20" s="10">
        <v>8020</v>
      </c>
      <c r="B20" s="10" t="s">
        <v>86</v>
      </c>
      <c r="C20" s="128">
        <f t="shared" ref="C20:C40" si="10">SUM(G20:K20)</f>
        <v>0</v>
      </c>
      <c r="D20" s="139">
        <v>0</v>
      </c>
      <c r="E20" s="140"/>
      <c r="F20"/>
      <c r="G20" s="156"/>
      <c r="H20" s="156"/>
      <c r="I20" s="156"/>
      <c r="J20" s="156"/>
      <c r="K20" s="156"/>
      <c r="L20"/>
      <c r="M20"/>
    </row>
    <row r="21" spans="1:13">
      <c r="A21" s="10">
        <v>8025</v>
      </c>
      <c r="B21" s="10" t="s">
        <v>87</v>
      </c>
      <c r="C21" s="128">
        <f t="shared" si="10"/>
        <v>13500</v>
      </c>
      <c r="D21" s="139">
        <v>13500</v>
      </c>
      <c r="E21" s="140"/>
      <c r="F21"/>
      <c r="G21" s="136"/>
      <c r="H21" s="136">
        <f>45*300</f>
        <v>13500</v>
      </c>
      <c r="I21" s="136"/>
      <c r="J21" s="136"/>
      <c r="K21" s="136"/>
      <c r="L21"/>
      <c r="M21"/>
    </row>
    <row r="22" spans="1:13">
      <c r="A22" s="10">
        <v>8026</v>
      </c>
      <c r="B22" s="10" t="s">
        <v>159</v>
      </c>
      <c r="C22" s="128">
        <f t="shared" si="10"/>
        <v>21000</v>
      </c>
      <c r="D22" s="139">
        <v>5000</v>
      </c>
      <c r="E22" s="140"/>
      <c r="F22"/>
      <c r="G22" s="136"/>
      <c r="H22" s="136"/>
      <c r="I22" s="136"/>
      <c r="J22" s="136"/>
      <c r="K22" s="136">
        <v>21000</v>
      </c>
      <c r="L22"/>
      <c r="M22"/>
    </row>
    <row r="23" spans="1:13">
      <c r="A23" s="9"/>
      <c r="B23" s="9" t="s">
        <v>94</v>
      </c>
      <c r="C23" s="127">
        <f>SUM(C24:C25)</f>
        <v>0</v>
      </c>
      <c r="D23" s="142">
        <v>0</v>
      </c>
      <c r="E23" s="143">
        <v>0</v>
      </c>
      <c r="F23"/>
      <c r="G23" s="8">
        <f>SUM(G24:G25)</f>
        <v>0</v>
      </c>
      <c r="H23" s="8">
        <f>SUM(H24:H25)</f>
        <v>0</v>
      </c>
      <c r="I23" s="8">
        <f>SUM(I24:I25)</f>
        <v>0</v>
      </c>
      <c r="J23" s="8">
        <f>SUM(J24:J25)</f>
        <v>0</v>
      </c>
      <c r="K23" s="8">
        <f>SUM(K24:K25)</f>
        <v>0</v>
      </c>
      <c r="L23" s="2" t="b">
        <f>G23+H23+I23+K23=C23</f>
        <v>1</v>
      </c>
      <c r="M23"/>
    </row>
    <row r="24" spans="1:13">
      <c r="A24" s="10">
        <v>8055</v>
      </c>
      <c r="B24" s="10" t="s">
        <v>156</v>
      </c>
      <c r="C24" s="128">
        <f t="shared" si="10"/>
        <v>0</v>
      </c>
      <c r="D24" s="139">
        <v>0</v>
      </c>
      <c r="E24" s="144"/>
      <c r="F24"/>
      <c r="G24" s="136"/>
      <c r="H24" s="136"/>
      <c r="I24" s="136"/>
      <c r="J24" s="136"/>
      <c r="K24" s="156"/>
      <c r="L24"/>
      <c r="M24"/>
    </row>
    <row r="25" spans="1:13">
      <c r="A25" s="10"/>
      <c r="B25" s="10"/>
      <c r="C25" s="128"/>
      <c r="D25" s="139"/>
      <c r="E25" s="145"/>
      <c r="F25"/>
      <c r="G25" s="156"/>
      <c r="H25" s="156"/>
      <c r="I25" s="156"/>
      <c r="J25" s="156"/>
      <c r="K25" s="156"/>
      <c r="L25"/>
      <c r="M25"/>
    </row>
    <row r="26" spans="1:13">
      <c r="A26" s="9"/>
      <c r="B26" s="9" t="s">
        <v>31</v>
      </c>
      <c r="C26" s="127">
        <f>SUM(C27)</f>
        <v>0</v>
      </c>
      <c r="D26" s="142">
        <v>0</v>
      </c>
      <c r="E26" s="145">
        <v>10</v>
      </c>
      <c r="F26"/>
      <c r="G26" s="15">
        <f>SUM(G27)</f>
        <v>0</v>
      </c>
      <c r="H26" s="15">
        <f>SUM(H27)</f>
        <v>0</v>
      </c>
      <c r="I26" s="15">
        <f>SUM(I27)</f>
        <v>0</v>
      </c>
      <c r="J26" s="15">
        <f>SUM(J27)</f>
        <v>0</v>
      </c>
      <c r="K26" s="15">
        <f>SUM(K27)</f>
        <v>0</v>
      </c>
      <c r="L26" s="2" t="b">
        <f>G26+H26+I26+K26=C26</f>
        <v>1</v>
      </c>
      <c r="M26"/>
    </row>
    <row r="27" spans="1:13">
      <c r="A27" s="10">
        <v>8040</v>
      </c>
      <c r="B27" s="10" t="s">
        <v>32</v>
      </c>
      <c r="C27" s="128">
        <f t="shared" si="10"/>
        <v>0</v>
      </c>
      <c r="D27" s="139">
        <v>0</v>
      </c>
      <c r="E27" s="146"/>
      <c r="F27"/>
      <c r="G27" s="156"/>
      <c r="H27" s="156"/>
      <c r="I27" s="156"/>
      <c r="J27" s="156"/>
      <c r="K27" s="136"/>
      <c r="L27"/>
      <c r="M27"/>
    </row>
    <row r="28" spans="1:13">
      <c r="A28" s="121">
        <v>8045</v>
      </c>
      <c r="B28" s="121" t="s">
        <v>160</v>
      </c>
      <c r="C28" s="128">
        <f t="shared" si="10"/>
        <v>0</v>
      </c>
      <c r="D28" s="139">
        <v>0</v>
      </c>
      <c r="E28" s="146"/>
      <c r="F28"/>
      <c r="G28" s="156"/>
      <c r="H28" s="156"/>
      <c r="I28" s="156"/>
      <c r="J28" s="156"/>
      <c r="K28" s="156"/>
      <c r="L28"/>
      <c r="M28"/>
    </row>
    <row r="29" spans="1:13">
      <c r="A29" s="10">
        <v>8050</v>
      </c>
      <c r="B29" s="10" t="s">
        <v>183</v>
      </c>
      <c r="C29" s="128"/>
      <c r="D29" s="139"/>
      <c r="E29" s="140"/>
      <c r="F29"/>
      <c r="G29" s="156"/>
      <c r="H29" s="156"/>
      <c r="I29" s="156"/>
      <c r="J29" s="156"/>
      <c r="K29" s="156"/>
      <c r="L29"/>
      <c r="M29"/>
    </row>
    <row r="30" spans="1:13">
      <c r="A30" s="6"/>
      <c r="B30" s="6" t="s">
        <v>11</v>
      </c>
      <c r="C30" s="128"/>
      <c r="D30" s="139"/>
      <c r="E30" s="141"/>
      <c r="F30" s="17"/>
      <c r="G30" s="156"/>
      <c r="H30" s="156"/>
      <c r="I30" s="156"/>
      <c r="J30" s="156"/>
      <c r="K30" s="156"/>
      <c r="L30" s="17"/>
      <c r="M30"/>
    </row>
    <row r="31" spans="1:13">
      <c r="A31" s="9"/>
      <c r="B31" s="9" t="s">
        <v>12</v>
      </c>
      <c r="C31" s="127">
        <f>SUM(C32:C40)</f>
        <v>101400</v>
      </c>
      <c r="D31" s="142">
        <v>86300</v>
      </c>
      <c r="E31" s="141">
        <v>82523</v>
      </c>
      <c r="F31"/>
      <c r="G31" s="8">
        <f>SUM(G32:G40)</f>
        <v>0</v>
      </c>
      <c r="H31" s="8">
        <f>SUM(H32:H40)</f>
        <v>0</v>
      </c>
      <c r="I31" s="8">
        <f>SUM(I32:I40)</f>
        <v>0</v>
      </c>
      <c r="J31" s="8">
        <f>SUM(J32:J40)</f>
        <v>0</v>
      </c>
      <c r="K31" s="8">
        <f>SUM(K32:K40)</f>
        <v>101400</v>
      </c>
      <c r="L31" s="2" t="b">
        <f>G31+H31+I31+K31=C31</f>
        <v>1</v>
      </c>
      <c r="M31"/>
    </row>
    <row r="32" spans="1:13">
      <c r="A32" s="10">
        <v>4000</v>
      </c>
      <c r="B32" s="10" t="s">
        <v>158</v>
      </c>
      <c r="C32" s="128">
        <f t="shared" si="10"/>
        <v>67600</v>
      </c>
      <c r="D32" s="139">
        <v>64000</v>
      </c>
      <c r="E32" s="140"/>
      <c r="F32"/>
      <c r="G32" s="136"/>
      <c r="H32" s="136"/>
      <c r="I32" s="136"/>
      <c r="J32" s="136"/>
      <c r="K32" s="136">
        <v>67600</v>
      </c>
      <c r="L32" s="19"/>
      <c r="M32" s="19"/>
    </row>
    <row r="33" spans="1:14">
      <c r="A33" s="10">
        <v>4005</v>
      </c>
      <c r="B33" s="10" t="s">
        <v>106</v>
      </c>
      <c r="C33" s="128">
        <f t="shared" si="10"/>
        <v>5400</v>
      </c>
      <c r="D33" s="139">
        <v>5200</v>
      </c>
      <c r="E33" s="140"/>
      <c r="F33"/>
      <c r="G33" s="136"/>
      <c r="H33" s="136"/>
      <c r="I33" s="136"/>
      <c r="J33" s="136"/>
      <c r="K33" s="136">
        <v>5400</v>
      </c>
      <c r="L33" s="19"/>
      <c r="M33" s="19"/>
    </row>
    <row r="34" spans="1:14">
      <c r="A34" s="10">
        <v>4010</v>
      </c>
      <c r="B34" s="10" t="s">
        <v>17</v>
      </c>
      <c r="C34" s="128">
        <f t="shared" si="10"/>
        <v>11500</v>
      </c>
      <c r="D34" s="139">
        <v>1200</v>
      </c>
      <c r="E34" s="140"/>
      <c r="F34"/>
      <c r="G34" s="136"/>
      <c r="H34" s="136"/>
      <c r="I34" s="136"/>
      <c r="J34" s="136"/>
      <c r="K34" s="136">
        <v>11500</v>
      </c>
      <c r="L34" s="19"/>
      <c r="M34" s="19"/>
    </row>
    <row r="35" spans="1:14">
      <c r="A35" s="10">
        <v>4015</v>
      </c>
      <c r="B35" s="10" t="s">
        <v>107</v>
      </c>
      <c r="C35" s="128">
        <f t="shared" si="10"/>
        <v>8000</v>
      </c>
      <c r="D35" s="139">
        <v>8300</v>
      </c>
      <c r="E35" s="146"/>
      <c r="F35"/>
      <c r="G35" s="136"/>
      <c r="H35" s="136"/>
      <c r="I35" s="136"/>
      <c r="J35" s="136"/>
      <c r="K35" s="136">
        <v>8000</v>
      </c>
      <c r="L35"/>
      <c r="M35" s="19"/>
    </row>
    <row r="36" spans="1:14">
      <c r="A36" s="10">
        <v>4020</v>
      </c>
      <c r="B36" s="10" t="s">
        <v>172</v>
      </c>
      <c r="C36" s="128">
        <f t="shared" si="10"/>
        <v>3800</v>
      </c>
      <c r="D36" s="139">
        <v>2500</v>
      </c>
      <c r="E36" s="146"/>
      <c r="F36"/>
      <c r="G36" s="136"/>
      <c r="H36" s="136"/>
      <c r="I36" s="136"/>
      <c r="J36" s="136"/>
      <c r="K36" s="136">
        <v>3800</v>
      </c>
      <c r="L36"/>
      <c r="M36" s="19"/>
    </row>
    <row r="37" spans="1:14">
      <c r="A37" s="10">
        <v>4190</v>
      </c>
      <c r="B37" s="10" t="s">
        <v>16</v>
      </c>
      <c r="C37" s="128">
        <f t="shared" si="10"/>
        <v>1000</v>
      </c>
      <c r="D37" s="139">
        <v>1000</v>
      </c>
      <c r="E37" s="140"/>
      <c r="F37"/>
      <c r="G37" s="136"/>
      <c r="H37" s="136"/>
      <c r="I37" s="136"/>
      <c r="J37" s="136"/>
      <c r="K37" s="136">
        <v>1000</v>
      </c>
      <c r="L37"/>
      <c r="M37" s="19"/>
    </row>
    <row r="38" spans="1:14">
      <c r="A38" s="10">
        <v>4191</v>
      </c>
      <c r="B38" s="10" t="s">
        <v>167</v>
      </c>
      <c r="C38" s="128">
        <f t="shared" si="10"/>
        <v>350</v>
      </c>
      <c r="D38" s="139">
        <v>350</v>
      </c>
      <c r="E38" s="140"/>
      <c r="F38"/>
      <c r="G38" s="136"/>
      <c r="H38" s="136"/>
      <c r="I38" s="136"/>
      <c r="J38" s="136"/>
      <c r="K38" s="136">
        <v>350</v>
      </c>
      <c r="L38"/>
      <c r="M38" s="19"/>
    </row>
    <row r="39" spans="1:14">
      <c r="A39" s="10">
        <v>4192</v>
      </c>
      <c r="B39" s="10" t="s">
        <v>108</v>
      </c>
      <c r="C39" s="128">
        <f t="shared" si="10"/>
        <v>3500</v>
      </c>
      <c r="D39" s="139">
        <v>3500</v>
      </c>
      <c r="E39" s="146"/>
      <c r="F39"/>
      <c r="G39" s="136"/>
      <c r="H39" s="136"/>
      <c r="I39" s="136"/>
      <c r="J39" s="136"/>
      <c r="K39" s="136">
        <v>3500</v>
      </c>
      <c r="L39"/>
      <c r="M39" s="19"/>
      <c r="N39" s="45"/>
    </row>
    <row r="40" spans="1:14">
      <c r="A40" s="10">
        <v>4193</v>
      </c>
      <c r="B40" s="10" t="s">
        <v>19</v>
      </c>
      <c r="C40" s="128">
        <f t="shared" si="10"/>
        <v>250</v>
      </c>
      <c r="D40" s="139">
        <v>250</v>
      </c>
      <c r="E40" s="146"/>
      <c r="F40"/>
      <c r="G40" s="136"/>
      <c r="H40" s="136"/>
      <c r="I40" s="136"/>
      <c r="J40" s="136"/>
      <c r="K40" s="136">
        <v>250</v>
      </c>
      <c r="L40"/>
      <c r="M40" s="19"/>
    </row>
    <row r="41" spans="1:14">
      <c r="A41" s="10"/>
      <c r="B41" s="10"/>
      <c r="C41" s="128"/>
      <c r="D41" s="139"/>
      <c r="E41" s="141"/>
      <c r="F41"/>
      <c r="G41" s="136"/>
      <c r="H41" s="136"/>
      <c r="I41" s="136"/>
      <c r="J41" s="136"/>
      <c r="K41" s="136"/>
      <c r="L41"/>
      <c r="M41" s="19"/>
    </row>
    <row r="42" spans="1:14">
      <c r="A42" s="10"/>
      <c r="B42" s="10"/>
      <c r="C42" s="128"/>
      <c r="D42" s="139"/>
      <c r="E42" s="141"/>
      <c r="F42"/>
      <c r="G42" s="136"/>
      <c r="H42" s="136"/>
      <c r="I42" s="136"/>
      <c r="J42" s="136"/>
      <c r="K42" s="136"/>
      <c r="L42"/>
      <c r="M42"/>
    </row>
    <row r="43" spans="1:14">
      <c r="A43" s="9"/>
      <c r="B43" s="9" t="s">
        <v>13</v>
      </c>
      <c r="C43" s="127">
        <f>SUM(C44:C46)</f>
        <v>10050</v>
      </c>
      <c r="D43" s="142">
        <v>9600</v>
      </c>
      <c r="E43" s="141">
        <v>7424</v>
      </c>
      <c r="F43"/>
      <c r="G43" s="8">
        <f>SUM(G44:G46)</f>
        <v>0</v>
      </c>
      <c r="H43" s="8">
        <f>SUM(H44:H46)</f>
        <v>0</v>
      </c>
      <c r="I43" s="8">
        <f>SUM(I44:I46)</f>
        <v>0</v>
      </c>
      <c r="J43" s="8">
        <f>SUM(J44:J46)</f>
        <v>0</v>
      </c>
      <c r="K43" s="8">
        <f>SUM(K44:K46)</f>
        <v>10050</v>
      </c>
      <c r="L43" s="2" t="b">
        <f>G43+H43+I43+K43=C43</f>
        <v>1</v>
      </c>
      <c r="M43"/>
    </row>
    <row r="44" spans="1:14">
      <c r="A44" s="10">
        <v>4200</v>
      </c>
      <c r="B44" s="10" t="s">
        <v>14</v>
      </c>
      <c r="C44" s="126">
        <f>SUM(G44:K44)</f>
        <v>7200</v>
      </c>
      <c r="D44" s="139">
        <v>7000</v>
      </c>
      <c r="E44" s="140"/>
      <c r="F44"/>
      <c r="G44" s="136"/>
      <c r="H44" s="136"/>
      <c r="I44" s="136"/>
      <c r="J44" s="136"/>
      <c r="K44" s="136">
        <v>7200</v>
      </c>
      <c r="L44"/>
      <c r="M44" s="19"/>
    </row>
    <row r="45" spans="1:14">
      <c r="A45" s="10">
        <v>4210</v>
      </c>
      <c r="B45" s="10" t="s">
        <v>161</v>
      </c>
      <c r="C45" s="126">
        <f>SUM(G45:K45)</f>
        <v>850</v>
      </c>
      <c r="D45" s="139">
        <v>850</v>
      </c>
      <c r="E45" s="140"/>
      <c r="F45"/>
      <c r="G45" s="136"/>
      <c r="H45" s="136"/>
      <c r="I45" s="136"/>
      <c r="J45" s="136"/>
      <c r="K45" s="136">
        <v>850</v>
      </c>
      <c r="L45"/>
      <c r="M45" s="19"/>
    </row>
    <row r="46" spans="1:14">
      <c r="A46" s="10">
        <v>4220</v>
      </c>
      <c r="B46" s="10" t="s">
        <v>30</v>
      </c>
      <c r="C46" s="126">
        <f>SUM(G46:K46)</f>
        <v>2000</v>
      </c>
      <c r="D46" s="139">
        <v>1750</v>
      </c>
      <c r="E46" s="140"/>
      <c r="F46"/>
      <c r="G46" s="136"/>
      <c r="H46" s="136"/>
      <c r="I46" s="136"/>
      <c r="J46" s="136"/>
      <c r="K46" s="136">
        <v>2000</v>
      </c>
      <c r="L46"/>
      <c r="M46" s="19"/>
    </row>
    <row r="47" spans="1:14">
      <c r="A47" s="10"/>
      <c r="B47" s="10"/>
      <c r="C47" s="126"/>
      <c r="D47" s="139"/>
      <c r="E47" s="140"/>
      <c r="F47"/>
      <c r="G47" s="136"/>
      <c r="H47" s="136"/>
      <c r="I47" s="136"/>
      <c r="J47" s="136"/>
      <c r="K47" s="136"/>
      <c r="L47"/>
      <c r="M47"/>
    </row>
    <row r="48" spans="1:14">
      <c r="A48" s="9"/>
      <c r="B48" s="9" t="s">
        <v>23</v>
      </c>
      <c r="C48" s="127">
        <f>SUM(C49:C50)</f>
        <v>0</v>
      </c>
      <c r="D48" s="142">
        <v>0</v>
      </c>
      <c r="E48" s="141"/>
      <c r="F48"/>
      <c r="G48" s="8">
        <f>SUM(G49:G50)</f>
        <v>0</v>
      </c>
      <c r="H48" s="8">
        <f>SUM(H49:H50)</f>
        <v>0</v>
      </c>
      <c r="I48" s="8">
        <f>SUM(I49:I50)</f>
        <v>0</v>
      </c>
      <c r="J48" s="8">
        <f>SUM(J49:J50)</f>
        <v>0</v>
      </c>
      <c r="K48" s="8">
        <f>SUM(K49:K50)</f>
        <v>0</v>
      </c>
      <c r="L48" s="2" t="b">
        <f>G48+H48+I48+K48=C48</f>
        <v>1</v>
      </c>
      <c r="M48"/>
    </row>
    <row r="49" spans="1:13">
      <c r="A49" s="10">
        <v>4300</v>
      </c>
      <c r="B49" s="10" t="s">
        <v>187</v>
      </c>
      <c r="C49" s="126">
        <f>SUM(G49:K49)</f>
        <v>0</v>
      </c>
      <c r="D49" s="139">
        <v>0</v>
      </c>
      <c r="E49" s="140"/>
      <c r="F49"/>
      <c r="G49" s="136"/>
      <c r="H49" s="136"/>
      <c r="I49" s="136"/>
      <c r="J49" s="136"/>
      <c r="K49" s="136">
        <v>0</v>
      </c>
      <c r="L49"/>
      <c r="M49"/>
    </row>
    <row r="50" spans="1:13">
      <c r="A50" s="10">
        <v>4310</v>
      </c>
      <c r="B50" s="10" t="s">
        <v>188</v>
      </c>
      <c r="C50" s="126">
        <f>SUM(G50:K50)</f>
        <v>0</v>
      </c>
      <c r="D50" s="139">
        <v>0</v>
      </c>
      <c r="E50" s="140"/>
      <c r="F50"/>
      <c r="G50" s="136"/>
      <c r="H50" s="136"/>
      <c r="I50" s="136"/>
      <c r="J50" s="136"/>
      <c r="K50" s="136">
        <v>0</v>
      </c>
      <c r="L50"/>
      <c r="M50"/>
    </row>
    <row r="51" spans="1:13">
      <c r="A51" s="10"/>
      <c r="B51" s="10"/>
      <c r="C51" s="126"/>
      <c r="D51" s="139"/>
      <c r="E51" s="145"/>
      <c r="F51"/>
      <c r="G51" s="136"/>
      <c r="H51" s="136"/>
      <c r="I51" s="136"/>
      <c r="J51" s="136"/>
      <c r="K51" s="136"/>
      <c r="L51"/>
      <c r="M51"/>
    </row>
    <row r="52" spans="1:13">
      <c r="A52" s="9"/>
      <c r="B52" s="9" t="s">
        <v>21</v>
      </c>
      <c r="C52" s="127">
        <f>SUM(C53:C57)</f>
        <v>71650</v>
      </c>
      <c r="D52" s="142">
        <v>56445</v>
      </c>
      <c r="E52" s="141">
        <v>42195</v>
      </c>
      <c r="F52"/>
      <c r="G52" s="8">
        <f>SUM(G53:G58)</f>
        <v>10075</v>
      </c>
      <c r="H52" s="8">
        <f t="shared" ref="H52:K52" si="11">SUM(H53:H58)</f>
        <v>500</v>
      </c>
      <c r="I52" s="8">
        <f t="shared" si="11"/>
        <v>1000</v>
      </c>
      <c r="J52" s="8">
        <f t="shared" si="11"/>
        <v>3675</v>
      </c>
      <c r="K52" s="8">
        <f t="shared" si="11"/>
        <v>56400</v>
      </c>
      <c r="L52" s="2" t="b">
        <f>G52+H52+I52+K52=C52</f>
        <v>0</v>
      </c>
      <c r="M52"/>
    </row>
    <row r="53" spans="1:13">
      <c r="A53" s="10">
        <v>4400</v>
      </c>
      <c r="B53" s="10" t="s">
        <v>20</v>
      </c>
      <c r="C53" s="126">
        <f>SUM(G53:K53)</f>
        <v>62350</v>
      </c>
      <c r="D53" s="139">
        <v>45145</v>
      </c>
      <c r="E53" s="140"/>
      <c r="F53"/>
      <c r="G53" s="136">
        <f>7.5*10*105</f>
        <v>7875</v>
      </c>
      <c r="H53" s="136"/>
      <c r="I53" s="136"/>
      <c r="J53" s="136">
        <f>35*105</f>
        <v>3675</v>
      </c>
      <c r="K53" s="136">
        <f>(3*12*900)+4*2100+10000</f>
        <v>50800</v>
      </c>
      <c r="L53"/>
      <c r="M53"/>
    </row>
    <row r="54" spans="1:13">
      <c r="A54" s="10">
        <v>4410</v>
      </c>
      <c r="B54" s="10" t="s">
        <v>24</v>
      </c>
      <c r="C54" s="126">
        <f>SUM(G54:K54)</f>
        <v>4200</v>
      </c>
      <c r="D54" s="139">
        <v>6200</v>
      </c>
      <c r="E54" s="140"/>
      <c r="F54"/>
      <c r="G54" s="136">
        <f>6*200+1000</f>
        <v>2200</v>
      </c>
      <c r="H54" s="136">
        <v>500</v>
      </c>
      <c r="I54" s="136">
        <v>1000</v>
      </c>
      <c r="J54" s="136"/>
      <c r="K54" s="136">
        <v>500</v>
      </c>
      <c r="L54"/>
      <c r="M54"/>
    </row>
    <row r="55" spans="1:13">
      <c r="A55" s="10">
        <v>4420</v>
      </c>
      <c r="B55" s="10" t="s">
        <v>38</v>
      </c>
      <c r="C55" s="126">
        <f>SUM(G55:K55)</f>
        <v>1000</v>
      </c>
      <c r="D55" s="139">
        <v>1000</v>
      </c>
      <c r="E55" s="140"/>
      <c r="F55"/>
      <c r="G55" s="136"/>
      <c r="H55" s="136"/>
      <c r="I55" s="136"/>
      <c r="J55" s="136"/>
      <c r="K55" s="136">
        <v>1000</v>
      </c>
      <c r="L55"/>
      <c r="M55"/>
    </row>
    <row r="56" spans="1:13">
      <c r="A56" s="10">
        <v>4430</v>
      </c>
      <c r="B56" s="10" t="s">
        <v>40</v>
      </c>
      <c r="C56" s="126">
        <f>SUM(G56:K56)</f>
        <v>3000</v>
      </c>
      <c r="D56" s="139">
        <v>3000</v>
      </c>
      <c r="E56" s="140"/>
      <c r="F56"/>
      <c r="G56" s="136"/>
      <c r="H56" s="136"/>
      <c r="I56" s="136"/>
      <c r="J56" s="136"/>
      <c r="K56" s="136">
        <v>3000</v>
      </c>
      <c r="L56"/>
      <c r="M56"/>
    </row>
    <row r="57" spans="1:13">
      <c r="A57" s="10">
        <v>4440</v>
      </c>
      <c r="B57" s="10" t="s">
        <v>110</v>
      </c>
      <c r="C57" s="126">
        <f>SUM(G57:K57)</f>
        <v>1100</v>
      </c>
      <c r="D57" s="139">
        <v>1100</v>
      </c>
      <c r="E57" s="140"/>
      <c r="F57"/>
      <c r="G57" s="136"/>
      <c r="H57" s="136"/>
      <c r="I57" s="136"/>
      <c r="J57" s="136"/>
      <c r="K57" s="136">
        <v>1100</v>
      </c>
      <c r="L57"/>
      <c r="M57"/>
    </row>
    <row r="58" spans="1:13">
      <c r="A58" s="10"/>
      <c r="B58" s="10"/>
      <c r="C58" s="126"/>
      <c r="D58" s="139"/>
      <c r="E58" s="141"/>
      <c r="F58"/>
      <c r="G58" s="136"/>
      <c r="H58" s="136"/>
      <c r="I58" s="136"/>
      <c r="J58" s="136"/>
      <c r="K58" s="136"/>
      <c r="L58"/>
      <c r="M58"/>
    </row>
    <row r="59" spans="1:13">
      <c r="A59" s="9"/>
      <c r="B59" s="9" t="s">
        <v>36</v>
      </c>
      <c r="C59" s="127">
        <f>SUM(C60:C67)</f>
        <v>29250</v>
      </c>
      <c r="D59" s="142">
        <v>27250</v>
      </c>
      <c r="E59" s="141">
        <v>22954</v>
      </c>
      <c r="F59"/>
      <c r="G59" s="8">
        <f>SUM(G60:G67)</f>
        <v>0</v>
      </c>
      <c r="H59" s="8">
        <f>SUM(H60:H68)</f>
        <v>0</v>
      </c>
      <c r="I59" s="8">
        <f>SUM(I60:I67)</f>
        <v>0</v>
      </c>
      <c r="J59" s="8">
        <f>SUM(J60:J67)</f>
        <v>0</v>
      </c>
      <c r="K59" s="8">
        <f>SUM(K60:K67)</f>
        <v>29250</v>
      </c>
      <c r="L59" s="2" t="b">
        <f>G59+H59+I59+K59=C59</f>
        <v>1</v>
      </c>
      <c r="M59"/>
    </row>
    <row r="60" spans="1:13">
      <c r="A60" s="10">
        <v>4500</v>
      </c>
      <c r="B60" s="10" t="s">
        <v>48</v>
      </c>
      <c r="C60" s="126">
        <f t="shared" ref="C60:C67" si="12">SUM(G60:K60)</f>
        <v>500</v>
      </c>
      <c r="D60" s="139">
        <v>500</v>
      </c>
      <c r="E60" s="140"/>
      <c r="F60"/>
      <c r="G60" s="136"/>
      <c r="H60" s="136"/>
      <c r="I60" s="136"/>
      <c r="J60" s="136"/>
      <c r="K60" s="136">
        <v>500</v>
      </c>
      <c r="L60"/>
      <c r="M60"/>
    </row>
    <row r="61" spans="1:13">
      <c r="A61" s="10">
        <v>4510</v>
      </c>
      <c r="B61" s="10" t="s">
        <v>18</v>
      </c>
      <c r="C61" s="126">
        <f t="shared" si="12"/>
        <v>500</v>
      </c>
      <c r="D61" s="139">
        <v>500</v>
      </c>
      <c r="E61" s="140"/>
      <c r="F61"/>
      <c r="G61" s="136"/>
      <c r="H61" s="136"/>
      <c r="I61" s="136"/>
      <c r="J61" s="136"/>
      <c r="K61" s="136">
        <v>500</v>
      </c>
      <c r="L61"/>
      <c r="M61"/>
    </row>
    <row r="62" spans="1:13">
      <c r="A62" s="10">
        <v>4520</v>
      </c>
      <c r="B62" s="10" t="s">
        <v>15</v>
      </c>
      <c r="C62" s="126">
        <f t="shared" si="12"/>
        <v>1000</v>
      </c>
      <c r="D62" s="139">
        <v>1000</v>
      </c>
      <c r="E62" s="140"/>
      <c r="F62"/>
      <c r="G62" s="136"/>
      <c r="H62" s="136"/>
      <c r="I62" s="136"/>
      <c r="J62" s="136"/>
      <c r="K62" s="136">
        <v>1000</v>
      </c>
      <c r="L62"/>
      <c r="M62"/>
    </row>
    <row r="63" spans="1:13">
      <c r="A63" s="10">
        <v>4530</v>
      </c>
      <c r="B63" s="10" t="s">
        <v>37</v>
      </c>
      <c r="C63" s="126">
        <f t="shared" si="12"/>
        <v>250</v>
      </c>
      <c r="D63" s="139">
        <v>250</v>
      </c>
      <c r="E63" s="140"/>
      <c r="F63"/>
      <c r="G63" s="136"/>
      <c r="H63" s="136"/>
      <c r="I63" s="136"/>
      <c r="J63" s="136"/>
      <c r="K63" s="136">
        <v>250</v>
      </c>
      <c r="L63"/>
      <c r="M63"/>
    </row>
    <row r="64" spans="1:13">
      <c r="A64" s="10">
        <v>4540</v>
      </c>
      <c r="B64" s="10" t="s">
        <v>39</v>
      </c>
      <c r="C64" s="126">
        <f t="shared" si="12"/>
        <v>17000</v>
      </c>
      <c r="D64" s="139">
        <v>15000</v>
      </c>
      <c r="E64" s="140"/>
      <c r="F64"/>
      <c r="G64" s="136"/>
      <c r="H64" s="136"/>
      <c r="I64" s="136"/>
      <c r="J64" s="136"/>
      <c r="K64" s="136">
        <v>17000</v>
      </c>
      <c r="L64"/>
      <c r="M64"/>
    </row>
    <row r="65" spans="1:13">
      <c r="A65" s="10">
        <v>4550</v>
      </c>
      <c r="B65" s="10" t="s">
        <v>155</v>
      </c>
      <c r="C65" s="126">
        <f t="shared" si="12"/>
        <v>1000</v>
      </c>
      <c r="D65" s="139">
        <v>1000</v>
      </c>
      <c r="E65" s="140"/>
      <c r="F65"/>
      <c r="G65" s="136"/>
      <c r="H65" s="136"/>
      <c r="I65" s="136"/>
      <c r="J65" s="136"/>
      <c r="K65" s="136">
        <v>1000</v>
      </c>
      <c r="L65"/>
      <c r="M65"/>
    </row>
    <row r="66" spans="1:13">
      <c r="A66" s="10">
        <v>4560</v>
      </c>
      <c r="B66" s="10" t="s">
        <v>41</v>
      </c>
      <c r="C66" s="126">
        <f t="shared" si="12"/>
        <v>6500</v>
      </c>
      <c r="D66" s="139">
        <v>6500</v>
      </c>
      <c r="E66" s="140"/>
      <c r="F66"/>
      <c r="G66" s="136"/>
      <c r="H66" s="136"/>
      <c r="I66" s="136"/>
      <c r="J66" s="136"/>
      <c r="K66" s="136">
        <v>6500</v>
      </c>
      <c r="L66"/>
      <c r="M66"/>
    </row>
    <row r="67" spans="1:13">
      <c r="A67" s="10">
        <v>4570</v>
      </c>
      <c r="B67" s="10" t="s">
        <v>43</v>
      </c>
      <c r="C67" s="126">
        <f t="shared" si="12"/>
        <v>2500</v>
      </c>
      <c r="D67" s="139">
        <v>2500</v>
      </c>
      <c r="E67" s="140"/>
      <c r="F67"/>
      <c r="G67" s="136"/>
      <c r="H67" s="136"/>
      <c r="I67" s="136"/>
      <c r="J67" s="136"/>
      <c r="K67" s="136">
        <v>2500</v>
      </c>
      <c r="L67"/>
      <c r="M67"/>
    </row>
    <row r="68" spans="1:13">
      <c r="A68" s="10"/>
      <c r="B68" s="10"/>
      <c r="C68" s="126"/>
      <c r="D68" s="139"/>
      <c r="E68" s="141"/>
      <c r="F68"/>
      <c r="G68" s="136"/>
      <c r="H68" s="136"/>
      <c r="I68" s="136"/>
      <c r="J68" s="136"/>
      <c r="K68" s="136"/>
      <c r="L68"/>
      <c r="M68"/>
    </row>
    <row r="69" spans="1:13">
      <c r="A69" s="9"/>
      <c r="B69" s="9" t="s">
        <v>112</v>
      </c>
      <c r="C69" s="127">
        <f>SUM(C70:C74)</f>
        <v>81500</v>
      </c>
      <c r="D69" s="142">
        <v>70200</v>
      </c>
      <c r="E69" s="140">
        <v>64242</v>
      </c>
      <c r="F69"/>
      <c r="G69" s="8">
        <f>SUM(G70:G74)</f>
        <v>19000</v>
      </c>
      <c r="H69" s="8">
        <f>SUM(H70:H74)</f>
        <v>25000</v>
      </c>
      <c r="I69" s="8">
        <f>SUM(I70:I74)</f>
        <v>7500</v>
      </c>
      <c r="J69" s="8">
        <f>SUM(J70:J74)</f>
        <v>0</v>
      </c>
      <c r="K69" s="8">
        <f>SUM(K70:K74)</f>
        <v>30000</v>
      </c>
      <c r="L69" s="2" t="b">
        <f>G69+H69+I69+K69=C69</f>
        <v>1</v>
      </c>
      <c r="M69"/>
    </row>
    <row r="70" spans="1:13">
      <c r="A70" s="10">
        <v>4580</v>
      </c>
      <c r="B70" s="10" t="s">
        <v>84</v>
      </c>
      <c r="C70" s="128">
        <f>SUM(G70:K70)</f>
        <v>0</v>
      </c>
      <c r="D70" s="139">
        <v>20000</v>
      </c>
      <c r="E70" s="140"/>
      <c r="F70"/>
      <c r="G70" s="136">
        <v>0</v>
      </c>
      <c r="H70" s="136"/>
      <c r="I70" s="136"/>
      <c r="J70" s="136"/>
      <c r="K70" s="136"/>
      <c r="L70"/>
      <c r="M70"/>
    </row>
    <row r="71" spans="1:13">
      <c r="A71" s="10">
        <v>4585</v>
      </c>
      <c r="B71" s="10" t="s">
        <v>85</v>
      </c>
      <c r="C71" s="128">
        <f>SUM(G71:K71)</f>
        <v>25000</v>
      </c>
      <c r="D71" s="139">
        <v>18000</v>
      </c>
      <c r="E71" s="140"/>
      <c r="F71"/>
      <c r="G71" s="136"/>
      <c r="H71" s="136">
        <v>25000</v>
      </c>
      <c r="I71" s="136"/>
      <c r="J71" s="136"/>
      <c r="K71" s="136"/>
      <c r="L71"/>
      <c r="M71"/>
    </row>
    <row r="72" spans="1:13">
      <c r="A72" s="10">
        <v>4586</v>
      </c>
      <c r="B72" s="10" t="s">
        <v>113</v>
      </c>
      <c r="C72" s="128">
        <f>SUM(G72:K72)</f>
        <v>23000</v>
      </c>
      <c r="D72" s="139">
        <v>200</v>
      </c>
      <c r="E72" s="140"/>
      <c r="F72"/>
      <c r="G72" s="136">
        <f>15000+4000</f>
        <v>19000</v>
      </c>
      <c r="H72" s="136"/>
      <c r="I72" s="136">
        <f>1500+2500</f>
        <v>4000</v>
      </c>
      <c r="J72" s="136"/>
      <c r="K72" s="136"/>
      <c r="L72"/>
      <c r="M72"/>
    </row>
    <row r="73" spans="1:13">
      <c r="A73" s="10">
        <v>4587</v>
      </c>
      <c r="B73" s="10" t="s">
        <v>175</v>
      </c>
      <c r="C73" s="128">
        <f>SUM(G73:K73)</f>
        <v>3500</v>
      </c>
      <c r="D73" s="139">
        <v>0</v>
      </c>
      <c r="E73" s="140"/>
      <c r="F73"/>
      <c r="G73" s="136"/>
      <c r="H73" s="136"/>
      <c r="I73" s="136">
        <v>3500</v>
      </c>
      <c r="J73" s="136"/>
      <c r="K73" s="136"/>
      <c r="L73"/>
      <c r="M73"/>
    </row>
    <row r="74" spans="1:13">
      <c r="A74" s="10">
        <v>4588</v>
      </c>
      <c r="B74" s="10" t="s">
        <v>176</v>
      </c>
      <c r="C74" s="128">
        <f>SUM(G74:K74)</f>
        <v>30000</v>
      </c>
      <c r="D74" s="139">
        <v>32000</v>
      </c>
      <c r="E74" s="140"/>
      <c r="F74"/>
      <c r="G74" s="136"/>
      <c r="H74" s="136"/>
      <c r="I74" s="136"/>
      <c r="J74" s="136"/>
      <c r="K74" s="136">
        <v>30000</v>
      </c>
      <c r="L74"/>
      <c r="M74"/>
    </row>
    <row r="75" spans="1:13">
      <c r="A75" s="9"/>
      <c r="B75" s="9" t="s">
        <v>94</v>
      </c>
      <c r="C75" s="127">
        <f>SUM(C76:C86)</f>
        <v>75584</v>
      </c>
      <c r="D75" s="142">
        <v>103975</v>
      </c>
      <c r="E75" s="141">
        <v>71638</v>
      </c>
      <c r="F75"/>
      <c r="G75" s="8">
        <f>SUM(G76:G86)</f>
        <v>14159</v>
      </c>
      <c r="H75" s="8">
        <f>SUM(H76:H86)</f>
        <v>25500</v>
      </c>
      <c r="I75" s="8">
        <f>SUM(I76:I86)</f>
        <v>9925</v>
      </c>
      <c r="J75" s="8">
        <f>SUM(J76:J86)</f>
        <v>3000</v>
      </c>
      <c r="K75" s="8">
        <f>SUM(K76:K86)</f>
        <v>23000</v>
      </c>
      <c r="L75" s="2" t="b">
        <f>G75+H75+I75+K75=C75</f>
        <v>0</v>
      </c>
      <c r="M75"/>
    </row>
    <row r="76" spans="1:13">
      <c r="A76" s="10">
        <v>4600</v>
      </c>
      <c r="B76" s="10" t="s">
        <v>111</v>
      </c>
      <c r="C76" s="126">
        <f t="shared" ref="C76:C85" si="13">SUM(G76:K76)</f>
        <v>11500</v>
      </c>
      <c r="D76" s="139">
        <v>1500</v>
      </c>
      <c r="E76" s="140"/>
      <c r="F76"/>
      <c r="G76" s="136">
        <v>1500</v>
      </c>
      <c r="H76" s="136"/>
      <c r="I76" s="136"/>
      <c r="J76" s="136"/>
      <c r="K76" s="136">
        <v>10000</v>
      </c>
      <c r="L76"/>
      <c r="M76"/>
    </row>
    <row r="77" spans="1:13">
      <c r="A77" s="10">
        <v>4610</v>
      </c>
      <c r="B77" s="10" t="s">
        <v>25</v>
      </c>
      <c r="C77" s="126">
        <f t="shared" si="13"/>
        <v>6000</v>
      </c>
      <c r="D77" s="139">
        <v>3000</v>
      </c>
      <c r="E77" s="140"/>
      <c r="F77"/>
      <c r="G77" s="136">
        <v>3000</v>
      </c>
      <c r="H77" s="136"/>
      <c r="I77" s="136"/>
      <c r="J77" s="136"/>
      <c r="K77" s="136">
        <v>3000</v>
      </c>
      <c r="L77"/>
      <c r="M77"/>
    </row>
    <row r="78" spans="1:13">
      <c r="A78" s="10">
        <v>4630</v>
      </c>
      <c r="B78" s="10" t="s">
        <v>34</v>
      </c>
      <c r="C78" s="126">
        <f t="shared" si="13"/>
        <v>14925</v>
      </c>
      <c r="D78" s="139">
        <v>38975</v>
      </c>
      <c r="E78" s="140"/>
      <c r="F78"/>
      <c r="G78" s="136">
        <v>5000</v>
      </c>
      <c r="H78" s="136"/>
      <c r="I78" s="136">
        <v>9925</v>
      </c>
      <c r="J78" s="136"/>
      <c r="K78" s="136"/>
      <c r="L78"/>
      <c r="M78"/>
    </row>
    <row r="79" spans="1:13">
      <c r="A79" s="10">
        <v>4645</v>
      </c>
      <c r="B79" s="10" t="s">
        <v>180</v>
      </c>
      <c r="C79" s="128">
        <f t="shared" si="13"/>
        <v>25500</v>
      </c>
      <c r="D79" s="139">
        <v>54000</v>
      </c>
      <c r="E79" s="140"/>
      <c r="F79"/>
      <c r="G79" s="136"/>
      <c r="H79" s="136">
        <v>25500</v>
      </c>
      <c r="I79" s="136"/>
      <c r="J79" s="157"/>
      <c r="K79" s="136"/>
      <c r="L79"/>
      <c r="M79"/>
    </row>
    <row r="80" spans="1:13">
      <c r="A80" s="10">
        <v>4675</v>
      </c>
      <c r="B80" s="10" t="s">
        <v>163</v>
      </c>
      <c r="C80" s="126">
        <f t="shared" si="13"/>
        <v>0</v>
      </c>
      <c r="D80" s="139">
        <v>3500</v>
      </c>
      <c r="E80" s="140"/>
      <c r="F80"/>
      <c r="G80" s="136"/>
      <c r="H80" s="136"/>
      <c r="I80" s="136"/>
      <c r="J80" s="136"/>
      <c r="K80" s="136"/>
      <c r="L80"/>
      <c r="M80"/>
    </row>
    <row r="81" spans="1:13">
      <c r="A81" s="10">
        <v>4685</v>
      </c>
      <c r="B81" s="10" t="s">
        <v>92</v>
      </c>
      <c r="C81" s="126">
        <f t="shared" si="13"/>
        <v>0</v>
      </c>
      <c r="D81" s="139">
        <v>0</v>
      </c>
      <c r="E81" s="140"/>
      <c r="F81"/>
      <c r="G81" s="136"/>
      <c r="H81" s="136"/>
      <c r="I81" s="136"/>
      <c r="J81" s="136"/>
      <c r="K81" s="136"/>
      <c r="L81"/>
      <c r="M81"/>
    </row>
    <row r="82" spans="1:13">
      <c r="A82" s="10">
        <v>4690</v>
      </c>
      <c r="B82" s="10" t="s">
        <v>93</v>
      </c>
      <c r="C82" s="126">
        <f t="shared" si="13"/>
        <v>0</v>
      </c>
      <c r="D82" s="139">
        <v>0</v>
      </c>
      <c r="E82" s="140"/>
      <c r="F82"/>
      <c r="G82" s="136"/>
      <c r="H82" s="136"/>
      <c r="I82" s="136"/>
      <c r="J82" s="136"/>
      <c r="K82" s="136"/>
      <c r="L82"/>
      <c r="M82"/>
    </row>
    <row r="83" spans="1:13">
      <c r="A83" s="10">
        <v>4695</v>
      </c>
      <c r="B83" s="10" t="s">
        <v>103</v>
      </c>
      <c r="C83" s="128">
        <f t="shared" si="13"/>
        <v>0</v>
      </c>
      <c r="D83" s="139">
        <v>0</v>
      </c>
      <c r="E83" s="140"/>
      <c r="F83"/>
      <c r="G83" s="136"/>
      <c r="H83" s="136"/>
      <c r="I83" s="136"/>
      <c r="J83" s="136"/>
      <c r="K83" s="136"/>
      <c r="L83"/>
      <c r="M83"/>
    </row>
    <row r="84" spans="1:13">
      <c r="A84" s="10">
        <v>4696</v>
      </c>
      <c r="B84" s="10" t="s">
        <v>182</v>
      </c>
      <c r="C84" s="128">
        <f t="shared" si="13"/>
        <v>10000</v>
      </c>
      <c r="D84" s="139">
        <v>0</v>
      </c>
      <c r="E84" s="140"/>
      <c r="F84"/>
      <c r="G84" s="136"/>
      <c r="H84" s="136"/>
      <c r="I84" s="136"/>
      <c r="J84" s="136"/>
      <c r="K84" s="136">
        <v>10000</v>
      </c>
      <c r="L84"/>
      <c r="M84"/>
    </row>
    <row r="85" spans="1:13">
      <c r="A85" s="10">
        <v>4699</v>
      </c>
      <c r="B85" s="10" t="s">
        <v>153</v>
      </c>
      <c r="C85" s="128">
        <f t="shared" si="13"/>
        <v>7659</v>
      </c>
      <c r="D85" s="139">
        <v>3000</v>
      </c>
      <c r="E85" s="140"/>
      <c r="F85"/>
      <c r="G85" s="136">
        <v>4659</v>
      </c>
      <c r="H85" s="136"/>
      <c r="I85" s="136"/>
      <c r="J85" s="136">
        <v>3000</v>
      </c>
      <c r="K85" s="136"/>
      <c r="L85"/>
      <c r="M85"/>
    </row>
    <row r="86" spans="1:13">
      <c r="A86" s="10">
        <v>4698</v>
      </c>
      <c r="B86" s="10" t="s">
        <v>185</v>
      </c>
      <c r="C86" s="128">
        <v>0</v>
      </c>
      <c r="D86" s="139"/>
      <c r="E86" s="140"/>
      <c r="F86"/>
      <c r="G86" s="136"/>
      <c r="H86" s="136"/>
      <c r="I86" s="136"/>
      <c r="J86" s="136"/>
      <c r="K86" s="136"/>
      <c r="L86"/>
      <c r="M86"/>
    </row>
    <row r="87" spans="1:13">
      <c r="A87" s="9"/>
      <c r="B87" s="9" t="s">
        <v>27</v>
      </c>
      <c r="C87" s="127">
        <f>SUM(C88:C90)</f>
        <v>139644</v>
      </c>
      <c r="D87" s="142">
        <v>74000</v>
      </c>
      <c r="E87" s="141">
        <v>22588</v>
      </c>
      <c r="F87"/>
      <c r="G87" s="15">
        <f>SUM(G88:G90)</f>
        <v>56500</v>
      </c>
      <c r="H87" s="15">
        <f>SUM(H88:H90)</f>
        <v>83144</v>
      </c>
      <c r="I87" s="15">
        <f>SUM(I88:I90)</f>
        <v>0</v>
      </c>
      <c r="J87" s="15">
        <f>SUM(J88:J90)</f>
        <v>0</v>
      </c>
      <c r="K87" s="15">
        <f>SUM(K88:K90)</f>
        <v>0</v>
      </c>
      <c r="L87" s="2" t="b">
        <f>G87+H87+I87+K87=C87</f>
        <v>1</v>
      </c>
      <c r="M87"/>
    </row>
    <row r="88" spans="1:13">
      <c r="A88" s="10">
        <v>4700</v>
      </c>
      <c r="B88" s="10" t="s">
        <v>28</v>
      </c>
      <c r="C88" s="126">
        <f>SUM(G88:K88)</f>
        <v>1500</v>
      </c>
      <c r="D88" s="139">
        <v>1500</v>
      </c>
      <c r="E88" s="140"/>
      <c r="F88"/>
      <c r="G88" s="136">
        <v>1500</v>
      </c>
      <c r="H88" s="136"/>
      <c r="I88" s="136"/>
      <c r="J88" s="136"/>
      <c r="K88" s="136"/>
      <c r="L88"/>
      <c r="M88"/>
    </row>
    <row r="89" spans="1:13">
      <c r="A89" s="10">
        <v>4710</v>
      </c>
      <c r="B89" s="10" t="s">
        <v>173</v>
      </c>
      <c r="C89" s="126">
        <f>SUM(G89:K89)</f>
        <v>137144</v>
      </c>
      <c r="D89" s="139">
        <v>71500</v>
      </c>
      <c r="E89" s="140"/>
      <c r="F89"/>
      <c r="G89" s="136">
        <f>40000+12000+2000</f>
        <v>54000</v>
      </c>
      <c r="H89" s="136">
        <v>83144</v>
      </c>
      <c r="I89" s="136"/>
      <c r="J89" s="136"/>
      <c r="K89" s="136"/>
      <c r="L89"/>
      <c r="M89"/>
    </row>
    <row r="90" spans="1:13">
      <c r="A90" s="10">
        <v>4720</v>
      </c>
      <c r="B90" s="10" t="s">
        <v>29</v>
      </c>
      <c r="C90" s="126">
        <f>SUM(G90:K90)</f>
        <v>1000</v>
      </c>
      <c r="D90" s="139">
        <v>1000</v>
      </c>
      <c r="E90" s="140"/>
      <c r="F90"/>
      <c r="G90" s="136">
        <v>1000</v>
      </c>
      <c r="H90" s="136"/>
      <c r="I90" s="136"/>
      <c r="J90" s="136"/>
      <c r="K90" s="136"/>
      <c r="L90"/>
      <c r="M90"/>
    </row>
    <row r="91" spans="1:13">
      <c r="A91" s="10"/>
      <c r="B91" s="10"/>
      <c r="C91" s="126"/>
      <c r="D91" s="139"/>
      <c r="E91" s="141"/>
      <c r="F91"/>
      <c r="G91" s="136"/>
      <c r="H91" s="136"/>
      <c r="I91" s="136"/>
      <c r="J91" s="136"/>
      <c r="K91" s="136"/>
      <c r="L91"/>
      <c r="M91"/>
    </row>
    <row r="92" spans="1:13">
      <c r="A92" s="9"/>
      <c r="B92" s="9" t="s">
        <v>168</v>
      </c>
      <c r="C92" s="127">
        <f>SUM(C93)</f>
        <v>18000</v>
      </c>
      <c r="D92" s="142">
        <v>38000</v>
      </c>
      <c r="E92" s="141"/>
      <c r="F92"/>
      <c r="G92" s="15">
        <f>SUM(G93)</f>
        <v>15000</v>
      </c>
      <c r="H92" s="15">
        <f>SUM(H93)</f>
        <v>0</v>
      </c>
      <c r="I92" s="15">
        <f>SUM(I93)</f>
        <v>3000</v>
      </c>
      <c r="J92" s="15">
        <f>SUM(J93)</f>
        <v>0</v>
      </c>
      <c r="K92" s="15">
        <f>SUM(K93)</f>
        <v>0</v>
      </c>
      <c r="L92" s="2" t="b">
        <f>G92+H92+I92+K92=C92</f>
        <v>1</v>
      </c>
      <c r="M92"/>
    </row>
    <row r="93" spans="1:13">
      <c r="A93" s="10">
        <v>4730</v>
      </c>
      <c r="B93" s="10" t="s">
        <v>162</v>
      </c>
      <c r="C93" s="126">
        <f>SUM(G93:K93)</f>
        <v>18000</v>
      </c>
      <c r="D93" s="139">
        <v>38000</v>
      </c>
      <c r="E93" s="140"/>
      <c r="F93"/>
      <c r="G93" s="136">
        <v>15000</v>
      </c>
      <c r="H93" s="136"/>
      <c r="I93" s="136">
        <v>3000</v>
      </c>
      <c r="J93" s="136"/>
      <c r="K93" s="136"/>
      <c r="L93"/>
      <c r="M93"/>
    </row>
    <row r="94" spans="1:13">
      <c r="A94" s="10"/>
      <c r="B94" s="10"/>
      <c r="C94" s="126"/>
      <c r="D94" s="139"/>
      <c r="E94" s="140"/>
      <c r="F94"/>
      <c r="G94" s="136"/>
      <c r="H94" s="136"/>
      <c r="I94" s="136"/>
      <c r="J94" s="136"/>
      <c r="K94" s="136"/>
      <c r="L94"/>
      <c r="M94"/>
    </row>
    <row r="95" spans="1:13">
      <c r="A95" s="9"/>
      <c r="B95" s="9" t="s">
        <v>35</v>
      </c>
      <c r="C95" s="127">
        <f>SUM(C96:C99)</f>
        <v>46550</v>
      </c>
      <c r="D95" s="142">
        <v>29800</v>
      </c>
      <c r="E95" s="141">
        <v>20283</v>
      </c>
      <c r="F95"/>
      <c r="G95" s="15">
        <f>SUM(G96:G99)</f>
        <v>0</v>
      </c>
      <c r="H95" s="15">
        <f>SUM(H96:H99)</f>
        <v>34000</v>
      </c>
      <c r="I95" s="15">
        <f>SUM(I96:I99)</f>
        <v>0</v>
      </c>
      <c r="J95" s="15">
        <f>SUM(J96:J99)</f>
        <v>0</v>
      </c>
      <c r="K95" s="15">
        <f>SUM(K96:K99)</f>
        <v>12550</v>
      </c>
      <c r="L95" s="2" t="b">
        <f>G95+H95+I95+K95=C95</f>
        <v>1</v>
      </c>
      <c r="M95"/>
    </row>
    <row r="96" spans="1:13">
      <c r="A96" s="10">
        <v>4800</v>
      </c>
      <c r="B96" s="10" t="s">
        <v>169</v>
      </c>
      <c r="C96" s="126">
        <f>SUM(G96:K96)</f>
        <v>38000</v>
      </c>
      <c r="D96" s="139">
        <v>11000</v>
      </c>
      <c r="E96" s="140"/>
      <c r="F96"/>
      <c r="G96" s="136"/>
      <c r="H96" s="136">
        <f>14000+20000</f>
        <v>34000</v>
      </c>
      <c r="I96" s="136"/>
      <c r="J96" s="136"/>
      <c r="K96" s="136">
        <v>4000</v>
      </c>
      <c r="L96"/>
      <c r="M96"/>
    </row>
    <row r="97" spans="1:13">
      <c r="A97" s="10">
        <v>4810</v>
      </c>
      <c r="B97" s="10" t="s">
        <v>98</v>
      </c>
      <c r="C97" s="126">
        <f>SUM(G97:K97)</f>
        <v>250</v>
      </c>
      <c r="D97" s="139">
        <v>500</v>
      </c>
      <c r="E97" s="140"/>
      <c r="F97"/>
      <c r="G97" s="136"/>
      <c r="H97" s="136"/>
      <c r="I97" s="136"/>
      <c r="J97" s="136"/>
      <c r="K97" s="136">
        <v>250</v>
      </c>
      <c r="L97"/>
      <c r="M97"/>
    </row>
    <row r="98" spans="1:13">
      <c r="A98" s="10">
        <v>4815</v>
      </c>
      <c r="B98" s="10" t="s">
        <v>99</v>
      </c>
      <c r="C98" s="126">
        <f>SUM(G98:K98)</f>
        <v>300</v>
      </c>
      <c r="D98" s="139">
        <v>300</v>
      </c>
      <c r="E98" s="140"/>
      <c r="F98"/>
      <c r="G98" s="136"/>
      <c r="H98" s="136"/>
      <c r="I98" s="136"/>
      <c r="J98" s="136"/>
      <c r="K98" s="136">
        <v>300</v>
      </c>
      <c r="L98"/>
      <c r="M98"/>
    </row>
    <row r="99" spans="1:13">
      <c r="A99" s="10">
        <v>4820</v>
      </c>
      <c r="B99" s="10" t="s">
        <v>174</v>
      </c>
      <c r="C99" s="126">
        <f>SUM(G99:K99)</f>
        <v>8000</v>
      </c>
      <c r="D99" s="139">
        <v>18000</v>
      </c>
      <c r="E99" s="141"/>
      <c r="F99"/>
      <c r="G99" s="136"/>
      <c r="H99" s="136"/>
      <c r="I99" s="136"/>
      <c r="J99" s="136"/>
      <c r="K99" s="136">
        <v>8000</v>
      </c>
      <c r="L99"/>
      <c r="M99"/>
    </row>
    <row r="100" spans="1:13">
      <c r="A100" s="10"/>
      <c r="B100" s="10"/>
      <c r="C100" s="126"/>
      <c r="D100" s="139"/>
      <c r="E100" s="141"/>
      <c r="F100"/>
      <c r="G100" s="136"/>
      <c r="H100" s="136"/>
      <c r="I100" s="136"/>
      <c r="J100" s="136"/>
      <c r="K100" s="136"/>
      <c r="L100"/>
      <c r="M100"/>
    </row>
    <row r="101" spans="1:13">
      <c r="A101" s="9"/>
      <c r="B101" s="9" t="s">
        <v>42</v>
      </c>
      <c r="C101" s="127">
        <f>SUM(C102:C115)</f>
        <v>55133.333333333336</v>
      </c>
      <c r="D101" s="142">
        <v>61350</v>
      </c>
      <c r="E101" s="141">
        <v>42064</v>
      </c>
      <c r="F101"/>
      <c r="G101" s="15">
        <f>SUM(G102:G115)</f>
        <v>1000</v>
      </c>
      <c r="H101" s="15">
        <f>SUM(H102:H115)</f>
        <v>0</v>
      </c>
      <c r="I101" s="15">
        <f>SUM(I102:I115)</f>
        <v>0</v>
      </c>
      <c r="J101" s="15">
        <f>SUM(J102:J115)</f>
        <v>1000</v>
      </c>
      <c r="K101" s="15">
        <f>SUM(K102:K115)</f>
        <v>53133.333333333328</v>
      </c>
      <c r="L101" s="2" t="b">
        <f>G101+H101+I101+K101+J101=C101</f>
        <v>1</v>
      </c>
      <c r="M101"/>
    </row>
    <row r="102" spans="1:13">
      <c r="A102" s="10">
        <v>4900</v>
      </c>
      <c r="B102" s="10" t="s">
        <v>44</v>
      </c>
      <c r="C102" s="126">
        <f t="shared" ref="C102:C114" si="14">SUM(G102:K102)</f>
        <v>3000</v>
      </c>
      <c r="D102" s="139">
        <v>3000</v>
      </c>
      <c r="E102" s="140"/>
      <c r="F102"/>
      <c r="G102" s="136"/>
      <c r="H102" s="136"/>
      <c r="I102" s="136"/>
      <c r="J102" s="136"/>
      <c r="K102" s="136">
        <v>3000</v>
      </c>
      <c r="L102"/>
      <c r="M102"/>
    </row>
    <row r="103" spans="1:13">
      <c r="A103" s="10">
        <v>4910</v>
      </c>
      <c r="B103" s="10" t="s">
        <v>46</v>
      </c>
      <c r="C103" s="126">
        <f t="shared" si="14"/>
        <v>500</v>
      </c>
      <c r="D103" s="139">
        <v>500</v>
      </c>
      <c r="E103" s="140"/>
      <c r="F103"/>
      <c r="G103" s="136"/>
      <c r="H103" s="136"/>
      <c r="I103" s="136"/>
      <c r="J103" s="136"/>
      <c r="K103" s="136">
        <v>500</v>
      </c>
      <c r="L103"/>
      <c r="M103"/>
    </row>
    <row r="104" spans="1:13">
      <c r="A104" s="10">
        <v>4920</v>
      </c>
      <c r="B104" s="10" t="s">
        <v>45</v>
      </c>
      <c r="C104" s="126">
        <f t="shared" si="14"/>
        <v>1750</v>
      </c>
      <c r="D104" s="139">
        <v>5250</v>
      </c>
      <c r="E104" s="140"/>
      <c r="F104"/>
      <c r="G104" s="136">
        <v>1000</v>
      </c>
      <c r="H104" s="136"/>
      <c r="I104" s="136"/>
      <c r="J104" s="136"/>
      <c r="K104" s="136">
        <v>750</v>
      </c>
      <c r="L104"/>
      <c r="M104"/>
    </row>
    <row r="105" spans="1:13">
      <c r="A105" s="10">
        <v>4930</v>
      </c>
      <c r="B105" s="10" t="s">
        <v>166</v>
      </c>
      <c r="C105" s="126">
        <f t="shared" si="14"/>
        <v>2500</v>
      </c>
      <c r="D105" s="139">
        <v>2500</v>
      </c>
      <c r="E105" s="140"/>
      <c r="F105"/>
      <c r="G105" s="136"/>
      <c r="H105" s="136"/>
      <c r="I105" s="136"/>
      <c r="J105" s="136"/>
      <c r="K105" s="136">
        <v>2500</v>
      </c>
      <c r="L105"/>
      <c r="M105"/>
    </row>
    <row r="106" spans="1:13">
      <c r="A106" s="10">
        <v>4940</v>
      </c>
      <c r="B106" s="10" t="s">
        <v>96</v>
      </c>
      <c r="C106" s="126">
        <f t="shared" si="14"/>
        <v>19000</v>
      </c>
      <c r="D106" s="139">
        <v>17000</v>
      </c>
      <c r="E106" s="140"/>
      <c r="F106"/>
      <c r="G106" s="136"/>
      <c r="H106" s="136"/>
      <c r="I106" s="136"/>
      <c r="J106" s="136"/>
      <c r="K106" s="136">
        <v>19000</v>
      </c>
      <c r="L106"/>
      <c r="M106"/>
    </row>
    <row r="107" spans="1:13">
      <c r="A107" s="10">
        <v>4950</v>
      </c>
      <c r="B107" s="10" t="s">
        <v>190</v>
      </c>
      <c r="C107" s="126">
        <f t="shared" si="14"/>
        <v>5500</v>
      </c>
      <c r="D107" s="139">
        <v>3500</v>
      </c>
      <c r="E107" s="140"/>
      <c r="F107"/>
      <c r="G107" s="136"/>
      <c r="H107" s="136"/>
      <c r="I107" s="136"/>
      <c r="J107" s="136"/>
      <c r="K107" s="136">
        <v>5500</v>
      </c>
      <c r="L107"/>
      <c r="M107"/>
    </row>
    <row r="108" spans="1:13">
      <c r="A108" s="10">
        <v>4955</v>
      </c>
      <c r="B108" s="10" t="s">
        <v>101</v>
      </c>
      <c r="C108" s="126">
        <f t="shared" si="14"/>
        <v>750</v>
      </c>
      <c r="D108" s="139">
        <v>7500</v>
      </c>
      <c r="E108" s="140"/>
      <c r="F108"/>
      <c r="G108" s="136"/>
      <c r="H108" s="136"/>
      <c r="I108" s="136"/>
      <c r="J108" s="136"/>
      <c r="K108" s="136">
        <v>750</v>
      </c>
      <c r="L108"/>
      <c r="M108"/>
    </row>
    <row r="109" spans="1:13">
      <c r="A109" s="10">
        <v>4960</v>
      </c>
      <c r="B109" s="10" t="s">
        <v>47</v>
      </c>
      <c r="C109" s="126">
        <f t="shared" si="14"/>
        <v>283.33333333333331</v>
      </c>
      <c r="D109" s="139">
        <v>250</v>
      </c>
      <c r="E109" s="140"/>
      <c r="F109"/>
      <c r="G109" s="136"/>
      <c r="H109" s="136"/>
      <c r="I109" s="136"/>
      <c r="J109" s="136"/>
      <c r="K109" s="136">
        <f>850/3</f>
        <v>283.33333333333331</v>
      </c>
      <c r="L109"/>
      <c r="M109"/>
    </row>
    <row r="110" spans="1:13">
      <c r="A110" s="10">
        <v>4965</v>
      </c>
      <c r="B110" s="10" t="s">
        <v>90</v>
      </c>
      <c r="C110" s="126">
        <f t="shared" si="14"/>
        <v>0</v>
      </c>
      <c r="D110" s="139">
        <v>0</v>
      </c>
      <c r="E110" s="140"/>
      <c r="F110"/>
      <c r="G110" s="136"/>
      <c r="H110" s="136"/>
      <c r="I110" s="136"/>
      <c r="J110" s="136"/>
      <c r="K110" s="136"/>
      <c r="L110"/>
      <c r="M110"/>
    </row>
    <row r="111" spans="1:13">
      <c r="A111" s="10">
        <v>4970</v>
      </c>
      <c r="B111" s="10" t="s">
        <v>102</v>
      </c>
      <c r="C111" s="126">
        <f t="shared" si="14"/>
        <v>850</v>
      </c>
      <c r="D111" s="139">
        <v>850</v>
      </c>
      <c r="E111" s="140"/>
      <c r="F111"/>
      <c r="G111" s="136"/>
      <c r="H111" s="136"/>
      <c r="I111" s="136"/>
      <c r="J111" s="136"/>
      <c r="K111" s="136">
        <v>850</v>
      </c>
      <c r="L111"/>
      <c r="M111"/>
    </row>
    <row r="112" spans="1:13">
      <c r="A112" s="10">
        <v>4975</v>
      </c>
      <c r="B112" s="10" t="s">
        <v>100</v>
      </c>
      <c r="C112" s="126">
        <f t="shared" si="14"/>
        <v>10000</v>
      </c>
      <c r="D112" s="139">
        <v>10000</v>
      </c>
      <c r="E112" s="140"/>
      <c r="F112"/>
      <c r="G112" s="136"/>
      <c r="H112" s="136"/>
      <c r="I112" s="136"/>
      <c r="J112" s="136"/>
      <c r="K112" s="136">
        <v>10000</v>
      </c>
      <c r="L112"/>
      <c r="M112"/>
    </row>
    <row r="113" spans="1:13">
      <c r="A113" s="10">
        <v>4977</v>
      </c>
      <c r="B113" s="10" t="s">
        <v>171</v>
      </c>
      <c r="C113" s="126">
        <f t="shared" si="14"/>
        <v>1000</v>
      </c>
      <c r="D113" s="139">
        <v>1000</v>
      </c>
      <c r="E113" s="140"/>
      <c r="F113"/>
      <c r="G113" s="136"/>
      <c r="H113" s="136"/>
      <c r="I113" s="136"/>
      <c r="J113" s="136">
        <v>1000</v>
      </c>
      <c r="K113" s="136"/>
      <c r="L113"/>
      <c r="M113"/>
    </row>
    <row r="114" spans="1:13">
      <c r="A114" s="10">
        <v>4979</v>
      </c>
      <c r="B114" s="10" t="s">
        <v>181</v>
      </c>
      <c r="C114" s="126">
        <f t="shared" si="14"/>
        <v>10000</v>
      </c>
      <c r="D114" s="139">
        <v>10000</v>
      </c>
      <c r="E114" s="146"/>
      <c r="F114"/>
      <c r="G114" s="136"/>
      <c r="H114" s="136"/>
      <c r="I114" s="136"/>
      <c r="J114" s="136"/>
      <c r="K114" s="136">
        <v>10000</v>
      </c>
      <c r="L114"/>
      <c r="M114"/>
    </row>
    <row r="115" spans="1:13">
      <c r="A115" s="10"/>
      <c r="B115" s="10"/>
      <c r="C115" s="126"/>
      <c r="D115" s="139"/>
      <c r="E115" s="141"/>
      <c r="F115"/>
      <c r="G115" s="136"/>
      <c r="H115" s="136"/>
      <c r="I115" s="136"/>
      <c r="J115" s="136"/>
      <c r="K115" s="136"/>
      <c r="L115"/>
      <c r="M115"/>
    </row>
    <row r="116" spans="1:13">
      <c r="A116" s="9"/>
      <c r="B116" s="9" t="s">
        <v>88</v>
      </c>
      <c r="C116" s="127">
        <f>SUM(C117:C121)</f>
        <v>10350</v>
      </c>
      <c r="D116" s="142">
        <v>7700</v>
      </c>
      <c r="E116" s="141">
        <v>580</v>
      </c>
      <c r="F116"/>
      <c r="G116" s="15">
        <f>SUM(G117:G120)</f>
        <v>2000</v>
      </c>
      <c r="H116" s="15">
        <f>SUM(H117:H120)</f>
        <v>1000</v>
      </c>
      <c r="I116" s="15">
        <f>SUM(I117:I120)</f>
        <v>1000</v>
      </c>
      <c r="J116" s="15">
        <f>SUM(J117:J120)</f>
        <v>1000</v>
      </c>
      <c r="K116" s="15">
        <f>SUM(K117:K120)</f>
        <v>5350</v>
      </c>
      <c r="L116" s="2" t="b">
        <f>G116+H116+I116+K116+J116=C116</f>
        <v>1</v>
      </c>
      <c r="M116"/>
    </row>
    <row r="117" spans="1:13">
      <c r="A117" s="10">
        <v>4980</v>
      </c>
      <c r="B117" s="10" t="s">
        <v>26</v>
      </c>
      <c r="C117" s="126">
        <f>SUM(G117:K117)</f>
        <v>1000</v>
      </c>
      <c r="D117" s="139">
        <v>1000</v>
      </c>
      <c r="E117" s="140"/>
      <c r="F117"/>
      <c r="G117" s="136">
        <v>1000</v>
      </c>
      <c r="H117" s="136"/>
      <c r="I117" s="136"/>
      <c r="J117" s="136"/>
      <c r="K117" s="136"/>
      <c r="L117"/>
      <c r="M117"/>
    </row>
    <row r="118" spans="1:13">
      <c r="A118" s="10">
        <v>4990</v>
      </c>
      <c r="B118" s="10" t="s">
        <v>89</v>
      </c>
      <c r="C118" s="126">
        <f>SUM(G118:K118)</f>
        <v>5000</v>
      </c>
      <c r="D118" s="139">
        <v>5000</v>
      </c>
      <c r="E118" s="140"/>
      <c r="F118"/>
      <c r="G118" s="136">
        <v>1000</v>
      </c>
      <c r="H118" s="136">
        <v>1000</v>
      </c>
      <c r="I118" s="136">
        <v>1000</v>
      </c>
      <c r="J118" s="136">
        <v>1000</v>
      </c>
      <c r="K118" s="136">
        <v>1000</v>
      </c>
      <c r="L118"/>
      <c r="M118"/>
    </row>
    <row r="119" spans="1:13">
      <c r="A119" s="10">
        <v>4995</v>
      </c>
      <c r="B119" s="10" t="s">
        <v>95</v>
      </c>
      <c r="C119" s="126">
        <f>SUM(G119:K119)</f>
        <v>350</v>
      </c>
      <c r="D119" s="139">
        <v>200</v>
      </c>
      <c r="E119" s="140"/>
      <c r="F119"/>
      <c r="G119" s="136"/>
      <c r="H119" s="136"/>
      <c r="I119" s="136"/>
      <c r="J119" s="136"/>
      <c r="K119" s="136">
        <v>350</v>
      </c>
      <c r="L119"/>
      <c r="M119"/>
    </row>
    <row r="120" spans="1:13">
      <c r="A120" s="10">
        <v>4996</v>
      </c>
      <c r="B120" s="10" t="s">
        <v>109</v>
      </c>
      <c r="C120" s="126">
        <f>SUM(G120:K120)</f>
        <v>4000</v>
      </c>
      <c r="D120" s="139">
        <v>1500</v>
      </c>
      <c r="E120" s="146"/>
      <c r="F120"/>
      <c r="G120" s="136"/>
      <c r="H120" s="136"/>
      <c r="I120" s="157"/>
      <c r="J120" s="136"/>
      <c r="K120" s="136">
        <v>4000</v>
      </c>
      <c r="L120"/>
      <c r="M120"/>
    </row>
    <row r="121" spans="1:13">
      <c r="A121" s="10">
        <v>9200</v>
      </c>
      <c r="B121" s="10" t="s">
        <v>186</v>
      </c>
      <c r="C121" s="126"/>
      <c r="D121" s="139"/>
      <c r="E121" s="141"/>
      <c r="F121"/>
      <c r="G121" s="136"/>
      <c r="H121" s="136"/>
      <c r="I121" s="136"/>
      <c r="J121" s="136"/>
      <c r="K121" s="136"/>
      <c r="L121"/>
      <c r="M121"/>
    </row>
    <row r="122" spans="1:13">
      <c r="A122" s="12"/>
      <c r="B122" s="12" t="s">
        <v>10</v>
      </c>
      <c r="C122" s="129">
        <f>C5+C12+C19+C23+C26</f>
        <v>462583.5</v>
      </c>
      <c r="D122" s="142">
        <v>445963.5</v>
      </c>
      <c r="E122" s="158">
        <f>E5+E12+E19+E23+E26</f>
        <v>485924</v>
      </c>
      <c r="F122"/>
      <c r="G122" s="16">
        <f>G5+G12+G19+G23+G26</f>
        <v>272000</v>
      </c>
      <c r="H122" s="16">
        <f>H5+H12+H19+H23+H26</f>
        <v>142976</v>
      </c>
      <c r="I122" s="16">
        <f>I5+I12+I19+I23+I26</f>
        <v>11545</v>
      </c>
      <c r="J122" s="16">
        <f>J5+J12+J19+J23+J26</f>
        <v>0</v>
      </c>
      <c r="K122" s="16">
        <f>K5+K12+K19+K23+K26</f>
        <v>36062.5</v>
      </c>
      <c r="L122" s="2" t="b">
        <f>G122+H122+I122+K122+J122=C122</f>
        <v>1</v>
      </c>
      <c r="M122" s="155">
        <f>G122+H122+I122+J122+K122</f>
        <v>462583.5</v>
      </c>
    </row>
    <row r="123" spans="1:13">
      <c r="A123" s="12"/>
      <c r="B123" s="12" t="s">
        <v>49</v>
      </c>
      <c r="C123" s="129">
        <f>C31+C43+C48+C52+C59+C69+C75+C87+C92+C95+C101+C116</f>
        <v>639111.33333333337</v>
      </c>
      <c r="D123" s="142">
        <v>564620</v>
      </c>
      <c r="E123" s="158">
        <f>E31+E43+E48+E52+E59+E69+E75+E87+E92+E95+E101+E116</f>
        <v>376491</v>
      </c>
      <c r="F123"/>
      <c r="G123" s="16">
        <f>G31+G43+G48+G52+G59+G69+G75+G87+G92+G95+G101+G116</f>
        <v>117734</v>
      </c>
      <c r="H123" s="16">
        <f>H31+H43+H48+H52+H59+H69+H75+H87+H92+H95+H101+H116</f>
        <v>169144</v>
      </c>
      <c r="I123" s="16">
        <f>I31+I43+I48+I52+I59+I69+I75+I87+I92+I95+I101+I116</f>
        <v>22425</v>
      </c>
      <c r="J123" s="16">
        <f>J31+J43+J48+J52+J59+J69+J75+J87+J92+J95+J101+J116</f>
        <v>8675</v>
      </c>
      <c r="K123" s="16">
        <f>K31+K43+K48+K52+K59+K69+K75+K87+K92+K95+K101+K116</f>
        <v>321133.33333333331</v>
      </c>
      <c r="L123" s="2" t="b">
        <f>G123+H123+I123+K123+J123=C123</f>
        <v>1</v>
      </c>
      <c r="M123" s="19"/>
    </row>
    <row r="124" spans="1:13">
      <c r="A124" s="31"/>
      <c r="B124" s="31" t="s">
        <v>50</v>
      </c>
      <c r="C124" s="148">
        <f>C122-C123</f>
        <v>-176527.83333333337</v>
      </c>
      <c r="D124" s="142">
        <v>-118656.5</v>
      </c>
      <c r="E124" s="141">
        <f>E122-E123</f>
        <v>109433</v>
      </c>
      <c r="F124"/>
      <c r="G124" s="18">
        <f>G122-G123</f>
        <v>154266</v>
      </c>
      <c r="H124" s="18">
        <f t="shared" ref="H124:K124" si="15">H122-H123</f>
        <v>-26168</v>
      </c>
      <c r="I124" s="18">
        <f t="shared" si="15"/>
        <v>-10880</v>
      </c>
      <c r="J124" s="18">
        <f t="shared" si="15"/>
        <v>-8675</v>
      </c>
      <c r="K124" s="18">
        <f t="shared" si="15"/>
        <v>-285070.83333333331</v>
      </c>
      <c r="L124"/>
      <c r="M124"/>
    </row>
    <row r="125" spans="1:13">
      <c r="A125" s="147"/>
      <c r="B125" s="147"/>
      <c r="C125" s="147"/>
      <c r="D125" s="147"/>
      <c r="E125" s="147"/>
      <c r="F125" s="13"/>
      <c r="G125" s="149">
        <f>G122/$M$122</f>
        <v>0.58800194991823096</v>
      </c>
      <c r="H125" s="149">
        <f t="shared" ref="H125:K125" si="16">H122/$M$122</f>
        <v>0.30908149555701836</v>
      </c>
      <c r="I125" s="149">
        <f t="shared" si="16"/>
        <v>2.4957656293404327E-2</v>
      </c>
      <c r="J125" s="149">
        <f t="shared" si="16"/>
        <v>0</v>
      </c>
      <c r="K125" s="149">
        <f t="shared" si="16"/>
        <v>7.7958898231346344E-2</v>
      </c>
      <c r="L125" s="32"/>
      <c r="M125"/>
    </row>
    <row r="126" spans="1:13">
      <c r="G126" s="150">
        <f>G125*$K$124</f>
        <v>-167622.20586481501</v>
      </c>
      <c r="H126" s="150">
        <f t="shared" ref="H126:K126" si="17">H125*$K$124</f>
        <v>-88110.119506352188</v>
      </c>
      <c r="I126" s="150">
        <f t="shared" si="17"/>
        <v>-7114.6998776076825</v>
      </c>
      <c r="J126" s="150">
        <f t="shared" si="17"/>
        <v>0</v>
      </c>
      <c r="K126" s="150">
        <f t="shared" si="17"/>
        <v>-22223.808084558426</v>
      </c>
    </row>
    <row r="127" spans="1:13">
      <c r="A127" s="21"/>
      <c r="B127" s="21"/>
      <c r="C127" s="131"/>
      <c r="F127" s="23"/>
      <c r="G127" s="151">
        <f>G124+G126</f>
        <v>-13356.205864815012</v>
      </c>
      <c r="H127" s="151">
        <f t="shared" ref="H127:K127" si="18">H124+H126</f>
        <v>-114278.11950635219</v>
      </c>
      <c r="I127" s="151">
        <f t="shared" si="18"/>
        <v>-17994.699877607683</v>
      </c>
      <c r="J127" s="151">
        <f t="shared" si="18"/>
        <v>-8675</v>
      </c>
      <c r="K127" s="151">
        <f t="shared" si="18"/>
        <v>-307294.64141789172</v>
      </c>
      <c r="M127"/>
    </row>
    <row r="128" spans="1:13">
      <c r="A128" s="21"/>
      <c r="B128" s="21"/>
      <c r="C128" s="132"/>
      <c r="D128" s="110"/>
      <c r="E128" s="110"/>
      <c r="F128" s="119"/>
      <c r="G128" s="152"/>
      <c r="H128" s="153"/>
      <c r="I128" s="153"/>
      <c r="J128" s="154"/>
      <c r="K128" s="154"/>
      <c r="M128"/>
    </row>
    <row r="129" spans="1:13">
      <c r="A129" s="21"/>
      <c r="B129" s="21"/>
      <c r="C129" s="133"/>
      <c r="D129" s="110"/>
      <c r="E129" s="110"/>
      <c r="F129" s="119"/>
      <c r="G129" s="20"/>
      <c r="H129" s="21"/>
      <c r="I129" s="21"/>
      <c r="J129" s="22"/>
      <c r="K129" s="22"/>
      <c r="M129"/>
    </row>
    <row r="130" spans="1:13">
      <c r="A130" s="21"/>
      <c r="B130" s="21"/>
      <c r="C130" s="133"/>
      <c r="D130" s="111"/>
      <c r="E130" s="111"/>
      <c r="F130" s="120"/>
      <c r="G130" s="20"/>
      <c r="H130" s="21"/>
      <c r="I130" s="21"/>
      <c r="J130" s="22"/>
      <c r="K130" s="22"/>
      <c r="M130"/>
    </row>
    <row r="131" spans="1:13">
      <c r="A131" s="21"/>
      <c r="B131" s="21"/>
      <c r="C131" s="131"/>
      <c r="F131" s="23"/>
      <c r="G131" s="123"/>
      <c r="H131" s="21"/>
      <c r="I131" s="21"/>
      <c r="J131" s="22"/>
      <c r="K131" s="22"/>
      <c r="M131"/>
    </row>
    <row r="132" spans="1:13">
      <c r="A132" s="21"/>
      <c r="B132" s="21"/>
      <c r="C132" s="131"/>
      <c r="D132" s="20"/>
      <c r="E132" s="20"/>
      <c r="F132" s="23"/>
      <c r="G132" s="20"/>
      <c r="H132" s="21"/>
      <c r="I132" s="21"/>
      <c r="J132" s="22"/>
      <c r="K132" s="22"/>
      <c r="M132"/>
    </row>
    <row r="133" spans="1:13">
      <c r="A133" s="21"/>
      <c r="B133" s="21"/>
      <c r="C133" s="131"/>
      <c r="D133" s="21"/>
      <c r="E133" s="21"/>
      <c r="F133" s="23"/>
      <c r="G133" s="20"/>
      <c r="H133" s="21"/>
      <c r="I133" s="21"/>
      <c r="J133" s="22"/>
      <c r="K133" s="22"/>
      <c r="M133"/>
    </row>
    <row r="134" spans="1:13">
      <c r="A134" s="21"/>
      <c r="B134" s="21"/>
      <c r="C134" s="131"/>
      <c r="D134" s="21"/>
      <c r="E134" s="21"/>
      <c r="F134" s="23"/>
      <c r="G134" s="20"/>
      <c r="H134" s="24"/>
      <c r="I134" s="24"/>
      <c r="J134" s="24"/>
      <c r="K134" s="24"/>
      <c r="M134"/>
    </row>
    <row r="135" spans="1:13">
      <c r="A135" s="21"/>
      <c r="B135" s="21"/>
      <c r="C135" s="131"/>
      <c r="D135" s="21"/>
      <c r="E135" s="21"/>
      <c r="F135" s="23"/>
      <c r="G135" s="20"/>
      <c r="H135" s="24"/>
      <c r="I135" s="24"/>
      <c r="J135" s="24"/>
      <c r="K135" s="24"/>
      <c r="M135"/>
    </row>
    <row r="136" spans="1:13">
      <c r="A136" s="21"/>
      <c r="B136" s="21"/>
      <c r="C136" s="131"/>
      <c r="F136" s="25"/>
      <c r="G136" s="20"/>
      <c r="H136" s="24"/>
      <c r="I136" s="27"/>
      <c r="J136" s="24"/>
      <c r="K136" s="24"/>
      <c r="L136" s="24"/>
      <c r="M136"/>
    </row>
    <row r="137" spans="1:13">
      <c r="A137" s="21"/>
      <c r="B137" s="21"/>
      <c r="C137" s="131"/>
      <c r="F137" s="23"/>
      <c r="G137" s="20"/>
      <c r="H137" s="24"/>
      <c r="I137" s="27"/>
      <c r="J137" s="24"/>
      <c r="K137" s="24"/>
      <c r="L137" s="24"/>
      <c r="M137"/>
    </row>
    <row r="138" spans="1:13">
      <c r="A138" s="21"/>
      <c r="B138" s="21"/>
      <c r="C138" s="131"/>
      <c r="D138" s="21"/>
      <c r="E138" s="21"/>
      <c r="F138" s="23"/>
      <c r="G138" s="20"/>
      <c r="H138" s="24"/>
      <c r="I138" s="27"/>
      <c r="J138" s="24"/>
      <c r="K138" s="24"/>
      <c r="L138" s="24"/>
      <c r="M138"/>
    </row>
    <row r="139" spans="1:13">
      <c r="A139" s="21"/>
      <c r="B139" s="21"/>
      <c r="C139" s="131"/>
      <c r="D139" s="21"/>
      <c r="E139" s="21"/>
      <c r="F139" s="23"/>
      <c r="G139" s="20"/>
      <c r="H139" s="24"/>
      <c r="I139" s="27"/>
      <c r="J139" s="24"/>
      <c r="K139" s="24"/>
      <c r="L139" s="24"/>
      <c r="M139"/>
    </row>
    <row r="140" spans="1:13">
      <c r="A140" s="21"/>
      <c r="B140" s="21"/>
      <c r="C140" s="131"/>
      <c r="D140" s="21"/>
      <c r="E140" s="21"/>
      <c r="F140" s="23"/>
      <c r="G140" s="20"/>
      <c r="H140" s="24"/>
      <c r="I140" s="24"/>
      <c r="J140" s="24"/>
      <c r="K140" s="24"/>
      <c r="L140" s="24"/>
      <c r="M140"/>
    </row>
    <row r="141" spans="1:13">
      <c r="A141" s="21"/>
      <c r="B141" s="21"/>
      <c r="C141" s="131"/>
      <c r="D141" s="21"/>
      <c r="E141" s="21"/>
      <c r="F141" s="23"/>
      <c r="G141" s="20"/>
      <c r="H141" s="24"/>
      <c r="I141" s="24"/>
      <c r="J141" s="24"/>
      <c r="K141" s="24"/>
      <c r="L141" s="28"/>
      <c r="M141"/>
    </row>
    <row r="142" spans="1:13">
      <c r="A142" s="21"/>
      <c r="B142" s="21"/>
      <c r="C142" s="131"/>
      <c r="D142" s="21"/>
      <c r="E142" s="21"/>
      <c r="F142" s="23"/>
      <c r="G142" s="20"/>
      <c r="H142" s="24"/>
      <c r="I142" s="24"/>
      <c r="J142" s="24"/>
      <c r="K142" s="24"/>
      <c r="L142" s="24"/>
      <c r="M142"/>
    </row>
    <row r="143" spans="1:13">
      <c r="A143" s="20"/>
      <c r="B143" s="20"/>
      <c r="C143" s="130"/>
      <c r="D143" s="21"/>
      <c r="E143" s="21"/>
      <c r="F143" s="26"/>
      <c r="G143" s="20"/>
      <c r="H143" s="24"/>
      <c r="I143" s="24"/>
      <c r="J143" s="24"/>
      <c r="K143" s="24"/>
      <c r="L143" s="24"/>
      <c r="M143"/>
    </row>
    <row r="144" spans="1:13">
      <c r="D144" s="21"/>
      <c r="E144" s="21"/>
      <c r="F144" s="13"/>
      <c r="G144" s="20"/>
      <c r="H144" s="24"/>
      <c r="I144" s="24"/>
      <c r="J144" s="24"/>
      <c r="K144" s="24"/>
      <c r="M144"/>
    </row>
    <row r="145" spans="4:13">
      <c r="D145" s="21"/>
      <c r="E145" s="21"/>
      <c r="F145" s="13"/>
      <c r="G145"/>
      <c r="H145" s="1"/>
      <c r="M145"/>
    </row>
    <row r="146" spans="4:13">
      <c r="D146" s="21"/>
      <c r="E146" s="21"/>
      <c r="F146" s="13"/>
      <c r="G146"/>
      <c r="H146" s="1"/>
      <c r="M146"/>
    </row>
    <row r="147" spans="4:13">
      <c r="D147" s="21"/>
      <c r="E147" s="21"/>
      <c r="F147" s="13"/>
      <c r="G147"/>
      <c r="H147" s="1"/>
      <c r="M147"/>
    </row>
    <row r="148" spans="4:13">
      <c r="D148" s="21"/>
      <c r="E148" s="21"/>
      <c r="F148" s="13"/>
      <c r="G148"/>
      <c r="H148" s="1"/>
      <c r="M148"/>
    </row>
    <row r="149" spans="4:13">
      <c r="D149" s="21"/>
      <c r="E149" s="21"/>
      <c r="F149" s="13"/>
      <c r="G149"/>
      <c r="H149" s="1"/>
      <c r="M149"/>
    </row>
    <row r="150" spans="4:13">
      <c r="D150" s="20"/>
      <c r="E150" s="20"/>
      <c r="F150" s="13"/>
      <c r="G150"/>
      <c r="H150" s="1"/>
      <c r="M150"/>
    </row>
    <row r="151" spans="4:13">
      <c r="F151" s="13"/>
      <c r="G151"/>
      <c r="H151" s="1"/>
      <c r="M151"/>
    </row>
    <row r="152" spans="4:13">
      <c r="F152" s="13"/>
      <c r="G152"/>
      <c r="H152" s="1"/>
      <c r="M152"/>
    </row>
    <row r="153" spans="4:13">
      <c r="F153" s="13"/>
      <c r="G153"/>
      <c r="H153" s="1"/>
      <c r="M153"/>
    </row>
    <row r="154" spans="4:13">
      <c r="F154" s="13"/>
      <c r="G154"/>
      <c r="H154" s="1"/>
      <c r="M154"/>
    </row>
    <row r="155" spans="4:13">
      <c r="F155" s="13"/>
      <c r="G155"/>
      <c r="H155" s="1"/>
      <c r="M155"/>
    </row>
    <row r="156" spans="4:13">
      <c r="F156" s="13"/>
      <c r="G156"/>
      <c r="H156" s="1"/>
      <c r="M156"/>
    </row>
    <row r="157" spans="4:13">
      <c r="F157" s="13"/>
      <c r="G157"/>
      <c r="H157" s="1"/>
      <c r="M157"/>
    </row>
    <row r="158" spans="4:13">
      <c r="F158" s="13"/>
      <c r="G158"/>
      <c r="H158" s="1"/>
      <c r="M158"/>
    </row>
    <row r="159" spans="4:13">
      <c r="F159" s="13"/>
      <c r="G159"/>
      <c r="H159" s="1"/>
      <c r="M159"/>
    </row>
    <row r="160" spans="4:13">
      <c r="F160" s="13"/>
      <c r="G160"/>
      <c r="H160" s="1"/>
      <c r="M160"/>
    </row>
    <row r="161" spans="6:13">
      <c r="F161" s="13"/>
      <c r="G161"/>
      <c r="H161" s="1"/>
      <c r="M161"/>
    </row>
    <row r="162" spans="6:13">
      <c r="F162" s="13"/>
      <c r="G162"/>
      <c r="H162" s="1"/>
      <c r="M162"/>
    </row>
    <row r="163" spans="6:13">
      <c r="F163" s="13"/>
      <c r="G163"/>
      <c r="H163" s="1"/>
      <c r="M163"/>
    </row>
    <row r="164" spans="6:13">
      <c r="F164" s="13"/>
      <c r="G164"/>
      <c r="H164" s="1"/>
      <c r="M164"/>
    </row>
    <row r="165" spans="6:13">
      <c r="F165" s="13"/>
      <c r="G165"/>
      <c r="H165" s="1"/>
      <c r="M165"/>
    </row>
    <row r="166" spans="6:13">
      <c r="F166" s="13"/>
      <c r="G166"/>
      <c r="H166" s="1"/>
      <c r="M166"/>
    </row>
    <row r="167" spans="6:13">
      <c r="F167" s="13"/>
      <c r="G167"/>
      <c r="H167" s="1"/>
      <c r="M167"/>
    </row>
    <row r="168" spans="6:13">
      <c r="F168" s="13"/>
      <c r="G168"/>
      <c r="H168" s="1"/>
      <c r="M168"/>
    </row>
    <row r="169" spans="6:13">
      <c r="F169" s="13"/>
      <c r="G169"/>
      <c r="H169" s="1"/>
      <c r="M169"/>
    </row>
    <row r="170" spans="6:13">
      <c r="F170" s="13"/>
      <c r="G170"/>
      <c r="H170" s="1"/>
      <c r="M170"/>
    </row>
    <row r="171" spans="6:13">
      <c r="F171" s="13"/>
      <c r="G171"/>
      <c r="H171" s="1"/>
      <c r="M171"/>
    </row>
    <row r="172" spans="6:13">
      <c r="F172" s="13"/>
      <c r="G172"/>
      <c r="H172" s="1"/>
      <c r="M172"/>
    </row>
    <row r="173" spans="6:13">
      <c r="F173" s="13"/>
      <c r="G173"/>
      <c r="H173" s="1"/>
      <c r="M173"/>
    </row>
    <row r="174" spans="6:13">
      <c r="F174" s="13"/>
      <c r="G174"/>
      <c r="H174" s="1"/>
      <c r="M174"/>
    </row>
    <row r="175" spans="6:13">
      <c r="F175" s="13"/>
      <c r="G175"/>
      <c r="H175" s="1"/>
      <c r="M175"/>
    </row>
    <row r="176" spans="6:13">
      <c r="F176" s="13"/>
      <c r="G176"/>
      <c r="H176" s="1"/>
      <c r="M176"/>
    </row>
    <row r="177" spans="6:13">
      <c r="F177" s="13"/>
      <c r="G177"/>
      <c r="H177" s="1"/>
      <c r="M177"/>
    </row>
    <row r="178" spans="6:13">
      <c r="F178" s="13"/>
      <c r="G178"/>
      <c r="H178" s="1"/>
      <c r="M178"/>
    </row>
    <row r="179" spans="6:13">
      <c r="F179" s="13"/>
      <c r="G179"/>
      <c r="H179" s="1"/>
      <c r="M179"/>
    </row>
    <row r="180" spans="6:13">
      <c r="F180" s="13"/>
      <c r="G180"/>
      <c r="H180" s="1"/>
      <c r="M180"/>
    </row>
    <row r="181" spans="6:13">
      <c r="F181" s="13"/>
      <c r="G181"/>
      <c r="H181" s="1"/>
      <c r="M181"/>
    </row>
    <row r="182" spans="6:13">
      <c r="F182" s="13"/>
      <c r="G182"/>
      <c r="H182" s="1"/>
      <c r="M182"/>
    </row>
    <row r="183" spans="6:13">
      <c r="F183" s="13"/>
      <c r="G183"/>
      <c r="H183" s="1"/>
      <c r="M183"/>
    </row>
    <row r="184" spans="6:13">
      <c r="F184" s="13"/>
      <c r="G184"/>
      <c r="H184" s="1"/>
      <c r="M184"/>
    </row>
    <row r="185" spans="6:13">
      <c r="F185" s="13"/>
      <c r="G185"/>
      <c r="H185" s="1"/>
      <c r="M185"/>
    </row>
    <row r="186" spans="6:13">
      <c r="F186" s="13"/>
      <c r="G186"/>
      <c r="H186" s="1"/>
      <c r="M186"/>
    </row>
    <row r="187" spans="6:13">
      <c r="F187" s="13"/>
      <c r="G187"/>
      <c r="H187" s="1"/>
      <c r="M187"/>
    </row>
    <row r="188" spans="6:13">
      <c r="F188" s="13"/>
      <c r="G188"/>
      <c r="H188" s="1"/>
      <c r="M188"/>
    </row>
    <row r="189" spans="6:13">
      <c r="F189" s="13"/>
      <c r="G189"/>
      <c r="H189" s="1"/>
      <c r="M189"/>
    </row>
    <row r="190" spans="6:13">
      <c r="F190" s="13"/>
      <c r="G190"/>
      <c r="H190" s="1"/>
      <c r="M190"/>
    </row>
    <row r="191" spans="6:13">
      <c r="F191" s="13"/>
      <c r="G191"/>
      <c r="H191" s="1"/>
      <c r="M191"/>
    </row>
    <row r="192" spans="6:13">
      <c r="F192" s="13"/>
      <c r="G192"/>
      <c r="H192" s="1"/>
      <c r="M192"/>
    </row>
    <row r="193" spans="6:13">
      <c r="F193" s="13"/>
      <c r="G193"/>
      <c r="H193" s="1"/>
      <c r="M193"/>
    </row>
    <row r="194" spans="6:13">
      <c r="F194" s="13"/>
      <c r="G194"/>
      <c r="H194" s="1"/>
      <c r="M194"/>
    </row>
    <row r="195" spans="6:13">
      <c r="F195" s="13"/>
      <c r="G195"/>
      <c r="H195" s="1"/>
      <c r="M195"/>
    </row>
    <row r="196" spans="6:13">
      <c r="F196" s="13"/>
      <c r="G196"/>
      <c r="H196" s="1"/>
      <c r="M196"/>
    </row>
    <row r="197" spans="6:13">
      <c r="F197" s="13"/>
      <c r="G197"/>
      <c r="H197" s="1"/>
      <c r="M197"/>
    </row>
    <row r="198" spans="6:13">
      <c r="F198" s="13"/>
      <c r="G198"/>
      <c r="H198" s="1"/>
      <c r="M198"/>
    </row>
    <row r="199" spans="6:13">
      <c r="F199" s="13"/>
      <c r="G199"/>
      <c r="H199" s="1"/>
      <c r="M199"/>
    </row>
    <row r="200" spans="6:13">
      <c r="F200" s="13"/>
      <c r="G200"/>
      <c r="H200" s="1"/>
      <c r="M200"/>
    </row>
    <row r="201" spans="6:13">
      <c r="F201" s="13"/>
      <c r="G201"/>
      <c r="H201" s="1"/>
      <c r="M201"/>
    </row>
    <row r="202" spans="6:13">
      <c r="F202" s="13"/>
      <c r="G202"/>
      <c r="H202" s="1"/>
      <c r="M202"/>
    </row>
    <row r="203" spans="6:13">
      <c r="F203" s="13"/>
      <c r="G203"/>
      <c r="H203" s="1"/>
      <c r="M203"/>
    </row>
    <row r="204" spans="6:13">
      <c r="F204" s="13"/>
      <c r="G204"/>
      <c r="H204" s="1"/>
      <c r="M204"/>
    </row>
    <row r="205" spans="6:13">
      <c r="F205" s="13"/>
      <c r="G205"/>
      <c r="H205" s="1"/>
      <c r="M205"/>
    </row>
    <row r="206" spans="6:13">
      <c r="F206" s="13"/>
      <c r="G206"/>
      <c r="H206" s="1"/>
      <c r="M206"/>
    </row>
    <row r="207" spans="6:13">
      <c r="F207" s="13"/>
      <c r="G207"/>
      <c r="H207" s="1"/>
      <c r="M207"/>
    </row>
    <row r="208" spans="6:13">
      <c r="F208" s="13"/>
      <c r="G208"/>
      <c r="H208" s="1"/>
      <c r="M208"/>
    </row>
    <row r="209" spans="6:13">
      <c r="F209" s="13"/>
      <c r="G209"/>
      <c r="H209" s="1"/>
      <c r="M209"/>
    </row>
    <row r="210" spans="6:13">
      <c r="F210" s="13"/>
      <c r="G210"/>
      <c r="H210" s="1"/>
      <c r="M210"/>
    </row>
    <row r="211" spans="6:13">
      <c r="F211" s="13"/>
      <c r="G211"/>
      <c r="H211" s="1"/>
      <c r="M211"/>
    </row>
    <row r="212" spans="6:13">
      <c r="F212" s="13"/>
      <c r="G212"/>
      <c r="H212" s="1"/>
      <c r="M212"/>
    </row>
    <row r="213" spans="6:13">
      <c r="F213" s="13"/>
      <c r="G213"/>
      <c r="H213" s="1"/>
      <c r="M213"/>
    </row>
    <row r="214" spans="6:13">
      <c r="F214" s="13"/>
      <c r="G214"/>
      <c r="H214" s="1"/>
      <c r="M214"/>
    </row>
    <row r="215" spans="6:13">
      <c r="F215" s="13"/>
      <c r="G215"/>
      <c r="H215" s="1"/>
      <c r="M215"/>
    </row>
    <row r="216" spans="6:13">
      <c r="F216" s="13"/>
      <c r="G216"/>
      <c r="H216" s="1"/>
      <c r="M216"/>
    </row>
    <row r="217" spans="6:13">
      <c r="F217" s="13"/>
      <c r="G217"/>
      <c r="H217" s="1"/>
      <c r="M217"/>
    </row>
    <row r="218" spans="6:13">
      <c r="F218" s="13"/>
      <c r="G218"/>
      <c r="H218" s="1"/>
      <c r="M218"/>
    </row>
    <row r="219" spans="6:13">
      <c r="F219" s="13"/>
      <c r="G219"/>
      <c r="H219" s="1"/>
      <c r="M219"/>
    </row>
    <row r="220" spans="6:13">
      <c r="F220" s="13"/>
      <c r="G220"/>
      <c r="H220" s="1"/>
      <c r="M220"/>
    </row>
    <row r="221" spans="6:13">
      <c r="F221" s="13"/>
      <c r="G221"/>
      <c r="H221" s="1"/>
      <c r="M221"/>
    </row>
    <row r="222" spans="6:13">
      <c r="F222" s="13"/>
      <c r="G222"/>
      <c r="H222" s="1"/>
      <c r="M222"/>
    </row>
    <row r="223" spans="6:13">
      <c r="F223" s="13"/>
      <c r="G223"/>
      <c r="H223" s="1"/>
      <c r="M223"/>
    </row>
    <row r="224" spans="6:13">
      <c r="F224" s="13"/>
      <c r="G224"/>
      <c r="H224" s="1"/>
      <c r="M224"/>
    </row>
    <row r="225" spans="6:13">
      <c r="F225" s="13"/>
      <c r="G225"/>
      <c r="H225" s="1"/>
      <c r="M225"/>
    </row>
    <row r="226" spans="6:13">
      <c r="F226" s="13"/>
      <c r="G226"/>
      <c r="H226" s="1"/>
      <c r="M226"/>
    </row>
    <row r="227" spans="6:13">
      <c r="F227" s="13"/>
      <c r="G227"/>
      <c r="H227" s="1"/>
      <c r="M227"/>
    </row>
    <row r="228" spans="6:13">
      <c r="F228" s="13"/>
      <c r="G228"/>
      <c r="H228" s="1"/>
      <c r="M228"/>
    </row>
    <row r="229" spans="6:13">
      <c r="F229" s="13"/>
      <c r="G229"/>
      <c r="H229" s="1"/>
      <c r="M229"/>
    </row>
    <row r="230" spans="6:13">
      <c r="F230" s="13"/>
      <c r="G230"/>
      <c r="H230" s="1"/>
      <c r="M230"/>
    </row>
    <row r="231" spans="6:13">
      <c r="F231" s="13"/>
      <c r="G231"/>
      <c r="H231" s="1"/>
      <c r="M231"/>
    </row>
    <row r="232" spans="6:13">
      <c r="F232" s="13"/>
      <c r="G232"/>
      <c r="H232" s="1"/>
      <c r="M232"/>
    </row>
    <row r="233" spans="6:13">
      <c r="F233" s="13"/>
      <c r="G233"/>
      <c r="H233" s="1"/>
      <c r="M233"/>
    </row>
    <row r="234" spans="6:13">
      <c r="F234" s="13"/>
      <c r="G234"/>
      <c r="H234" s="1"/>
      <c r="M234"/>
    </row>
    <row r="235" spans="6:13">
      <c r="F235" s="13"/>
      <c r="G235"/>
      <c r="H235" s="1"/>
      <c r="M235"/>
    </row>
    <row r="236" spans="6:13">
      <c r="F236" s="13"/>
      <c r="G236"/>
      <c r="H236" s="1"/>
      <c r="M236"/>
    </row>
    <row r="237" spans="6:13">
      <c r="F237" s="13"/>
      <c r="G237"/>
      <c r="H237" s="1"/>
      <c r="M237"/>
    </row>
    <row r="238" spans="6:13">
      <c r="F238" s="13"/>
      <c r="G238"/>
      <c r="H238" s="1"/>
      <c r="M238"/>
    </row>
    <row r="239" spans="6:13">
      <c r="F239" s="13"/>
      <c r="G239"/>
      <c r="H239" s="1"/>
      <c r="M239"/>
    </row>
    <row r="240" spans="6:13">
      <c r="F240" s="13"/>
      <c r="G240"/>
      <c r="H240" s="1"/>
      <c r="M240"/>
    </row>
    <row r="241" spans="6:13">
      <c r="F241" s="13"/>
      <c r="G241"/>
      <c r="H241" s="1"/>
      <c r="M241"/>
    </row>
    <row r="242" spans="6:13">
      <c r="F242" s="13"/>
      <c r="G242"/>
      <c r="H242" s="1"/>
      <c r="M242"/>
    </row>
    <row r="243" spans="6:13">
      <c r="F243" s="13"/>
      <c r="G243"/>
      <c r="H243" s="1"/>
      <c r="M243"/>
    </row>
    <row r="244" spans="6:13">
      <c r="F244" s="13"/>
      <c r="G244"/>
      <c r="H244" s="1"/>
      <c r="M244"/>
    </row>
    <row r="245" spans="6:13">
      <c r="F245" s="13"/>
      <c r="G245"/>
      <c r="H245" s="1"/>
      <c r="M245"/>
    </row>
    <row r="246" spans="6:13">
      <c r="F246" s="13"/>
      <c r="G246"/>
      <c r="H246" s="1"/>
      <c r="M246"/>
    </row>
    <row r="247" spans="6:13">
      <c r="F247" s="13"/>
      <c r="G247"/>
      <c r="H247" s="1"/>
      <c r="M247"/>
    </row>
    <row r="248" spans="6:13">
      <c r="F248" s="13"/>
      <c r="G248"/>
      <c r="H248" s="1"/>
      <c r="M248"/>
    </row>
    <row r="249" spans="6:13">
      <c r="F249" s="13"/>
      <c r="G249"/>
      <c r="H249" s="1"/>
      <c r="M249"/>
    </row>
    <row r="250" spans="6:13">
      <c r="F250" s="13"/>
      <c r="G250"/>
      <c r="H250" s="1"/>
      <c r="M250"/>
    </row>
    <row r="251" spans="6:13">
      <c r="F251" s="13"/>
      <c r="G251"/>
      <c r="H251" s="1"/>
      <c r="M251"/>
    </row>
    <row r="252" spans="6:13">
      <c r="F252" s="13"/>
      <c r="G252"/>
      <c r="H252" s="1"/>
      <c r="M252"/>
    </row>
    <row r="253" spans="6:13">
      <c r="F253" s="13"/>
      <c r="G253"/>
      <c r="H253" s="1"/>
      <c r="M253"/>
    </row>
    <row r="254" spans="6:13">
      <c r="F254" s="13"/>
      <c r="G254"/>
      <c r="H254" s="1"/>
      <c r="M254"/>
    </row>
    <row r="255" spans="6:13">
      <c r="F255" s="13"/>
      <c r="G255"/>
      <c r="H255" s="1"/>
      <c r="M255"/>
    </row>
    <row r="256" spans="6:13">
      <c r="F256" s="13"/>
      <c r="G256"/>
      <c r="H256" s="1"/>
      <c r="M256"/>
    </row>
    <row r="257" spans="6:13">
      <c r="F257" s="13"/>
      <c r="G257"/>
      <c r="H257" s="1"/>
      <c r="M257"/>
    </row>
    <row r="258" spans="6:13">
      <c r="F258" s="13"/>
      <c r="G258"/>
      <c r="H258" s="1"/>
      <c r="M258"/>
    </row>
    <row r="259" spans="6:13">
      <c r="F259" s="13"/>
      <c r="G259"/>
      <c r="H259" s="1"/>
      <c r="M259"/>
    </row>
    <row r="260" spans="6:13">
      <c r="F260" s="13"/>
      <c r="G260"/>
      <c r="H260" s="1"/>
      <c r="M260"/>
    </row>
    <row r="261" spans="6:13">
      <c r="F261" s="13"/>
      <c r="G261"/>
      <c r="H261" s="1"/>
      <c r="M261"/>
    </row>
    <row r="262" spans="6:13">
      <c r="F262" s="13"/>
      <c r="G262"/>
      <c r="H262" s="1"/>
      <c r="M262"/>
    </row>
    <row r="263" spans="6:13">
      <c r="F263" s="13"/>
      <c r="G263"/>
      <c r="H263" s="1"/>
      <c r="M263"/>
    </row>
    <row r="264" spans="6:13">
      <c r="F264" s="13"/>
      <c r="G264"/>
      <c r="H264" s="1"/>
      <c r="M264"/>
    </row>
    <row r="265" spans="6:13">
      <c r="F265" s="13"/>
      <c r="G265"/>
      <c r="H265" s="1"/>
      <c r="M265"/>
    </row>
    <row r="266" spans="6:13">
      <c r="F266" s="13"/>
      <c r="G266"/>
      <c r="H266" s="1"/>
      <c r="M266"/>
    </row>
    <row r="267" spans="6:13">
      <c r="F267" s="13"/>
      <c r="G267"/>
      <c r="H267" s="1"/>
      <c r="M267"/>
    </row>
    <row r="268" spans="6:13">
      <c r="F268" s="13"/>
      <c r="G268"/>
      <c r="H268" s="1"/>
      <c r="M268"/>
    </row>
    <row r="269" spans="6:13">
      <c r="F269" s="13"/>
      <c r="G269"/>
      <c r="H269" s="1"/>
      <c r="M269"/>
    </row>
    <row r="270" spans="6:13">
      <c r="F270" s="13"/>
      <c r="G270"/>
      <c r="H270" s="1"/>
      <c r="M270"/>
    </row>
    <row r="271" spans="6:13">
      <c r="F271" s="13"/>
      <c r="G271"/>
      <c r="H271" s="1"/>
      <c r="M271"/>
    </row>
    <row r="272" spans="6:13">
      <c r="F272" s="13"/>
      <c r="G272"/>
      <c r="H272" s="1"/>
      <c r="M272"/>
    </row>
    <row r="273" spans="6:13">
      <c r="F273" s="13"/>
      <c r="G273"/>
      <c r="H273" s="1"/>
      <c r="M273"/>
    </row>
    <row r="274" spans="6:13">
      <c r="F274" s="13"/>
      <c r="G274"/>
      <c r="H274" s="1"/>
      <c r="M274"/>
    </row>
    <row r="275" spans="6:13">
      <c r="F275" s="13"/>
      <c r="G275"/>
      <c r="H275" s="1"/>
      <c r="M275"/>
    </row>
    <row r="276" spans="6:13">
      <c r="F276" s="13"/>
      <c r="G276"/>
      <c r="H276" s="1"/>
      <c r="M276"/>
    </row>
    <row r="277" spans="6:13">
      <c r="F277" s="13"/>
      <c r="G277"/>
      <c r="H277" s="1"/>
      <c r="M277"/>
    </row>
    <row r="278" spans="6:13">
      <c r="F278" s="13"/>
      <c r="G278"/>
      <c r="H278" s="1"/>
      <c r="M278"/>
    </row>
    <row r="279" spans="6:13">
      <c r="F279" s="13"/>
      <c r="G279"/>
      <c r="H279" s="1"/>
      <c r="M279"/>
    </row>
    <row r="280" spans="6:13">
      <c r="F280" s="13"/>
      <c r="G280"/>
      <c r="H280" s="1"/>
      <c r="M280"/>
    </row>
    <row r="281" spans="6:13">
      <c r="F281" s="13"/>
      <c r="G281"/>
      <c r="H281" s="1"/>
      <c r="M281"/>
    </row>
    <row r="282" spans="6:13">
      <c r="F282" s="13"/>
      <c r="G282"/>
      <c r="H282" s="1"/>
      <c r="M282"/>
    </row>
    <row r="283" spans="6:13">
      <c r="F283" s="13"/>
      <c r="G283"/>
      <c r="H283" s="1"/>
      <c r="M283"/>
    </row>
    <row r="284" spans="6:13">
      <c r="F284" s="13"/>
      <c r="G284"/>
      <c r="H284" s="1"/>
      <c r="M284"/>
    </row>
    <row r="285" spans="6:13">
      <c r="F285" s="13"/>
      <c r="G285"/>
      <c r="H285" s="1"/>
      <c r="M285"/>
    </row>
    <row r="286" spans="6:13">
      <c r="F286" s="13"/>
      <c r="G286"/>
      <c r="H286" s="1"/>
      <c r="M286"/>
    </row>
    <row r="287" spans="6:13">
      <c r="F287" s="13"/>
      <c r="G287"/>
      <c r="H287" s="1"/>
      <c r="M287"/>
    </row>
    <row r="288" spans="6:13">
      <c r="F288" s="13"/>
      <c r="G288"/>
      <c r="H288" s="1"/>
      <c r="M288"/>
    </row>
    <row r="289" spans="6:13">
      <c r="F289" s="13"/>
      <c r="G289"/>
      <c r="H289" s="1"/>
      <c r="M289"/>
    </row>
    <row r="290" spans="6:13">
      <c r="F290" s="13"/>
      <c r="G290"/>
      <c r="H290" s="1"/>
      <c r="M290"/>
    </row>
    <row r="291" spans="6:13">
      <c r="F291" s="13"/>
      <c r="G291"/>
      <c r="H291" s="1"/>
      <c r="M291"/>
    </row>
    <row r="292" spans="6:13">
      <c r="F292" s="13"/>
      <c r="G292"/>
      <c r="H292" s="1"/>
      <c r="M292"/>
    </row>
    <row r="293" spans="6:13">
      <c r="F293" s="13"/>
      <c r="G293"/>
      <c r="H293" s="1"/>
      <c r="M293"/>
    </row>
    <row r="294" spans="6:13">
      <c r="F294" s="13"/>
      <c r="G294"/>
      <c r="H294" s="1"/>
      <c r="M294"/>
    </row>
    <row r="295" spans="6:13">
      <c r="F295" s="13"/>
      <c r="G295"/>
      <c r="H295" s="1"/>
      <c r="M295"/>
    </row>
    <row r="296" spans="6:13">
      <c r="F296" s="13"/>
      <c r="G296"/>
      <c r="H296" s="1"/>
      <c r="M296"/>
    </row>
    <row r="297" spans="6:13">
      <c r="F297" s="13"/>
      <c r="G297"/>
      <c r="H297" s="1"/>
      <c r="M297"/>
    </row>
    <row r="298" spans="6:13">
      <c r="F298" s="13"/>
      <c r="G298"/>
      <c r="H298" s="1"/>
      <c r="M298"/>
    </row>
    <row r="299" spans="6:13">
      <c r="F299" s="13"/>
      <c r="G299"/>
      <c r="H299" s="1"/>
      <c r="M299"/>
    </row>
    <row r="300" spans="6:13">
      <c r="F300" s="13"/>
      <c r="G300"/>
      <c r="H300" s="1"/>
      <c r="M300"/>
    </row>
    <row r="301" spans="6:13">
      <c r="F301" s="13"/>
      <c r="G301"/>
      <c r="H301" s="1"/>
      <c r="M301"/>
    </row>
    <row r="302" spans="6:13">
      <c r="F302" s="13"/>
      <c r="G302"/>
      <c r="H302" s="1"/>
      <c r="M302"/>
    </row>
    <row r="303" spans="6:13">
      <c r="F303" s="13"/>
      <c r="G303"/>
      <c r="H303" s="1"/>
      <c r="M303"/>
    </row>
    <row r="304" spans="6:13">
      <c r="F304" s="13"/>
      <c r="G304"/>
      <c r="H304" s="1"/>
      <c r="M304"/>
    </row>
    <row r="305" spans="6:13">
      <c r="F305" s="13"/>
      <c r="G305"/>
      <c r="H305" s="1"/>
      <c r="M305"/>
    </row>
    <row r="306" spans="6:13">
      <c r="F306" s="13"/>
      <c r="G306"/>
      <c r="H306" s="1"/>
      <c r="M306"/>
    </row>
    <row r="307" spans="6:13">
      <c r="F307" s="13"/>
      <c r="G307"/>
      <c r="H307" s="1"/>
      <c r="M307"/>
    </row>
    <row r="308" spans="6:13">
      <c r="F308" s="13"/>
      <c r="G308"/>
      <c r="H308" s="1"/>
      <c r="M308"/>
    </row>
    <row r="309" spans="6:13">
      <c r="F309" s="13"/>
      <c r="G309"/>
      <c r="H309" s="1"/>
      <c r="M309"/>
    </row>
    <row r="310" spans="6:13">
      <c r="F310" s="13"/>
      <c r="G310"/>
      <c r="H310" s="1"/>
      <c r="M310"/>
    </row>
    <row r="311" spans="6:13">
      <c r="F311" s="13"/>
      <c r="G311"/>
      <c r="H311" s="1"/>
      <c r="M311"/>
    </row>
    <row r="312" spans="6:13">
      <c r="F312" s="13"/>
      <c r="G312"/>
      <c r="H312" s="1"/>
      <c r="M312"/>
    </row>
    <row r="313" spans="6:13">
      <c r="F313" s="13"/>
      <c r="G313"/>
      <c r="H313" s="1"/>
      <c r="M313"/>
    </row>
    <row r="314" spans="6:13">
      <c r="F314" s="13"/>
      <c r="G314"/>
      <c r="H314" s="1"/>
      <c r="M314"/>
    </row>
    <row r="315" spans="6:13">
      <c r="F315" s="13"/>
      <c r="G315"/>
      <c r="H315" s="1"/>
      <c r="M315"/>
    </row>
    <row r="316" spans="6:13">
      <c r="F316" s="13"/>
      <c r="G316"/>
      <c r="H316" s="1"/>
      <c r="M316"/>
    </row>
    <row r="317" spans="6:13">
      <c r="F317" s="13"/>
      <c r="G317"/>
      <c r="H317" s="1"/>
      <c r="M317"/>
    </row>
    <row r="318" spans="6:13">
      <c r="F318" s="13"/>
      <c r="G318"/>
      <c r="H318" s="1"/>
      <c r="M318"/>
    </row>
    <row r="319" spans="6:13">
      <c r="F319" s="13"/>
      <c r="G319"/>
      <c r="H319" s="1"/>
      <c r="M319"/>
    </row>
    <row r="320" spans="6:13">
      <c r="F320" s="13"/>
      <c r="G320"/>
      <c r="H320" s="1"/>
      <c r="M320"/>
    </row>
    <row r="321" spans="6:13">
      <c r="F321" s="13"/>
      <c r="G321"/>
      <c r="H321" s="1"/>
      <c r="M321"/>
    </row>
    <row r="322" spans="6:13">
      <c r="F322" s="13"/>
      <c r="G322"/>
      <c r="H322" s="1"/>
      <c r="M322"/>
    </row>
    <row r="323" spans="6:13">
      <c r="F323" s="13"/>
      <c r="G323"/>
      <c r="H323" s="1"/>
      <c r="M323"/>
    </row>
    <row r="324" spans="6:13">
      <c r="F324" s="13"/>
      <c r="G324"/>
      <c r="H324" s="1"/>
      <c r="M324"/>
    </row>
    <row r="325" spans="6:13">
      <c r="F325" s="13"/>
      <c r="G325"/>
      <c r="H325" s="1"/>
      <c r="M325"/>
    </row>
    <row r="326" spans="6:13">
      <c r="F326" s="13"/>
      <c r="G326"/>
      <c r="H326" s="1"/>
      <c r="M326"/>
    </row>
    <row r="327" spans="6:13">
      <c r="F327" s="13"/>
      <c r="G327"/>
      <c r="H327" s="1"/>
      <c r="M327"/>
    </row>
    <row r="328" spans="6:13">
      <c r="F328" s="13"/>
      <c r="G328"/>
      <c r="H328" s="1"/>
      <c r="M328"/>
    </row>
    <row r="329" spans="6:13">
      <c r="F329" s="13"/>
      <c r="G329"/>
      <c r="H329" s="1"/>
      <c r="M329"/>
    </row>
    <row r="330" spans="6:13">
      <c r="F330" s="13"/>
      <c r="G330"/>
      <c r="H330" s="1"/>
      <c r="M330"/>
    </row>
    <row r="331" spans="6:13">
      <c r="F331" s="13"/>
      <c r="G331"/>
      <c r="H331" s="1"/>
      <c r="M331"/>
    </row>
    <row r="332" spans="6:13">
      <c r="F332" s="13"/>
      <c r="G332"/>
      <c r="H332" s="1"/>
      <c r="M332"/>
    </row>
    <row r="333" spans="6:13">
      <c r="F333" s="13"/>
      <c r="G333"/>
      <c r="H333" s="1"/>
      <c r="M333"/>
    </row>
    <row r="334" spans="6:13">
      <c r="F334" s="13"/>
      <c r="G334"/>
      <c r="H334" s="1"/>
      <c r="M334"/>
    </row>
    <row r="335" spans="6:13">
      <c r="F335" s="13"/>
      <c r="G335"/>
      <c r="H335" s="1"/>
      <c r="M335"/>
    </row>
    <row r="336" spans="6:13">
      <c r="F336" s="13"/>
      <c r="G336"/>
      <c r="H336" s="1"/>
      <c r="M336"/>
    </row>
    <row r="337" spans="6:13">
      <c r="F337" s="13"/>
      <c r="G337"/>
      <c r="H337" s="1"/>
      <c r="M337"/>
    </row>
    <row r="338" spans="6:13">
      <c r="F338" s="13"/>
      <c r="G338"/>
      <c r="H338" s="1"/>
      <c r="M338"/>
    </row>
    <row r="339" spans="6:13">
      <c r="F339" s="13"/>
      <c r="G339"/>
      <c r="H339" s="1"/>
      <c r="M339"/>
    </row>
    <row r="340" spans="6:13">
      <c r="F340" s="13"/>
      <c r="G340"/>
      <c r="H340" s="1"/>
      <c r="M340"/>
    </row>
    <row r="341" spans="6:13">
      <c r="F341" s="13"/>
      <c r="G341"/>
      <c r="H341" s="1"/>
      <c r="M341"/>
    </row>
    <row r="342" spans="6:13">
      <c r="F342" s="13"/>
      <c r="G342"/>
      <c r="H342" s="1"/>
      <c r="M342"/>
    </row>
    <row r="343" spans="6:13">
      <c r="F343" s="13"/>
      <c r="G343"/>
      <c r="H343" s="1"/>
      <c r="M343"/>
    </row>
    <row r="344" spans="6:13">
      <c r="F344" s="13"/>
      <c r="G344"/>
      <c r="H344" s="1"/>
      <c r="M344"/>
    </row>
    <row r="345" spans="6:13">
      <c r="F345" s="13"/>
      <c r="G345"/>
      <c r="H345" s="1"/>
      <c r="M345"/>
    </row>
    <row r="346" spans="6:13">
      <c r="F346" s="13"/>
      <c r="G346"/>
      <c r="H346" s="1"/>
      <c r="M346"/>
    </row>
    <row r="347" spans="6:13">
      <c r="F347" s="13"/>
      <c r="G347"/>
      <c r="H347" s="1"/>
      <c r="M347"/>
    </row>
    <row r="348" spans="6:13">
      <c r="F348" s="13"/>
      <c r="G348"/>
      <c r="H348" s="1"/>
      <c r="M348"/>
    </row>
    <row r="349" spans="6:13">
      <c r="F349" s="13"/>
      <c r="G349"/>
      <c r="H349" s="1"/>
      <c r="M349"/>
    </row>
    <row r="350" spans="6:13">
      <c r="F350" s="13"/>
      <c r="G350"/>
      <c r="H350" s="1"/>
      <c r="M350"/>
    </row>
    <row r="351" spans="6:13">
      <c r="F351" s="13"/>
      <c r="G351"/>
      <c r="H351" s="1"/>
      <c r="M351"/>
    </row>
    <row r="352" spans="6:13">
      <c r="F352" s="13"/>
      <c r="G352"/>
      <c r="H352" s="1"/>
      <c r="M352"/>
    </row>
    <row r="353" spans="6:13">
      <c r="F353" s="13"/>
      <c r="G353"/>
      <c r="H353" s="1"/>
      <c r="M353"/>
    </row>
    <row r="354" spans="6:13">
      <c r="F354" s="13"/>
      <c r="G354"/>
      <c r="H354" s="1"/>
      <c r="M354"/>
    </row>
    <row r="355" spans="6:13">
      <c r="F355" s="13"/>
      <c r="G355"/>
      <c r="H355" s="1"/>
      <c r="M355"/>
    </row>
    <row r="356" spans="6:13">
      <c r="F356" s="13"/>
      <c r="G356"/>
      <c r="H356" s="1"/>
      <c r="M356"/>
    </row>
    <row r="357" spans="6:13">
      <c r="F357" s="13"/>
      <c r="G357"/>
      <c r="H357" s="1"/>
      <c r="M357"/>
    </row>
    <row r="358" spans="6:13">
      <c r="F358" s="13"/>
      <c r="G358"/>
      <c r="H358" s="1"/>
      <c r="M358"/>
    </row>
    <row r="359" spans="6:13">
      <c r="F359" s="13"/>
      <c r="G359"/>
      <c r="H359" s="1"/>
      <c r="M359"/>
    </row>
    <row r="360" spans="6:13">
      <c r="F360" s="13"/>
      <c r="G360"/>
      <c r="H360" s="1"/>
      <c r="M360"/>
    </row>
    <row r="361" spans="6:13">
      <c r="F361" s="13"/>
      <c r="G361"/>
      <c r="H361" s="1"/>
      <c r="M361"/>
    </row>
    <row r="362" spans="6:13">
      <c r="F362" s="13"/>
      <c r="G362"/>
      <c r="H362" s="1"/>
      <c r="M362"/>
    </row>
    <row r="363" spans="6:13">
      <c r="F363" s="13"/>
      <c r="G363"/>
      <c r="H363" s="1"/>
      <c r="M363"/>
    </row>
    <row r="364" spans="6:13">
      <c r="F364" s="13"/>
      <c r="G364"/>
      <c r="H364" s="1"/>
      <c r="M364"/>
    </row>
    <row r="365" spans="6:13">
      <c r="F365" s="13"/>
      <c r="G365"/>
      <c r="H365" s="1"/>
      <c r="M365"/>
    </row>
    <row r="366" spans="6:13">
      <c r="F366" s="13"/>
      <c r="G366"/>
      <c r="H366" s="1"/>
      <c r="M366"/>
    </row>
    <row r="367" spans="6:13">
      <c r="F367" s="13"/>
      <c r="G367"/>
      <c r="H367" s="1"/>
      <c r="M367"/>
    </row>
    <row r="368" spans="6:13">
      <c r="F368" s="13"/>
      <c r="G368"/>
      <c r="H368" s="1"/>
      <c r="M368"/>
    </row>
    <row r="369" spans="6:13">
      <c r="F369" s="13"/>
      <c r="G369"/>
      <c r="H369" s="1"/>
      <c r="M369"/>
    </row>
    <row r="370" spans="6:13">
      <c r="F370" s="13"/>
      <c r="G370"/>
      <c r="H370" s="1"/>
      <c r="M370"/>
    </row>
    <row r="371" spans="6:13">
      <c r="F371" s="13"/>
      <c r="G371"/>
      <c r="H371" s="1"/>
      <c r="M371"/>
    </row>
    <row r="372" spans="6:13">
      <c r="F372" s="13"/>
      <c r="G372"/>
      <c r="H372" s="1"/>
      <c r="M372"/>
    </row>
    <row r="373" spans="6:13">
      <c r="F373" s="13"/>
      <c r="G373"/>
      <c r="H373" s="1"/>
      <c r="M373"/>
    </row>
    <row r="374" spans="6:13">
      <c r="F374" s="13"/>
      <c r="G374"/>
      <c r="H374" s="1"/>
      <c r="M374"/>
    </row>
    <row r="375" spans="6:13">
      <c r="F375" s="13"/>
      <c r="G375"/>
      <c r="H375" s="1"/>
      <c r="M375"/>
    </row>
    <row r="376" spans="6:13">
      <c r="F376" s="13"/>
      <c r="G376"/>
      <c r="H376" s="1"/>
      <c r="M376"/>
    </row>
    <row r="377" spans="6:13">
      <c r="F377" s="13"/>
      <c r="G377"/>
      <c r="H377" s="1"/>
      <c r="M377"/>
    </row>
    <row r="378" spans="6:13">
      <c r="F378" s="13"/>
      <c r="G378"/>
      <c r="H378" s="1"/>
      <c r="M378"/>
    </row>
    <row r="379" spans="6:13">
      <c r="F379" s="13"/>
      <c r="G379"/>
      <c r="H379" s="1"/>
      <c r="M379"/>
    </row>
    <row r="380" spans="6:13">
      <c r="F380" s="13"/>
      <c r="G380"/>
      <c r="H380" s="1"/>
      <c r="M380"/>
    </row>
    <row r="381" spans="6:13">
      <c r="F381" s="13"/>
      <c r="G381"/>
      <c r="H381" s="1"/>
      <c r="M381"/>
    </row>
    <row r="382" spans="6:13">
      <c r="F382" s="13"/>
      <c r="G382"/>
      <c r="H382" s="1"/>
      <c r="M382"/>
    </row>
    <row r="383" spans="6:13">
      <c r="F383" s="13"/>
      <c r="G383"/>
      <c r="H383" s="1"/>
      <c r="M383"/>
    </row>
    <row r="384" spans="6:13">
      <c r="F384" s="13"/>
      <c r="G384"/>
      <c r="H384" s="1"/>
      <c r="M384"/>
    </row>
    <row r="385" spans="6:13">
      <c r="F385" s="13"/>
      <c r="G385"/>
      <c r="H385" s="1"/>
      <c r="M385"/>
    </row>
    <row r="386" spans="6:13">
      <c r="F386" s="13"/>
      <c r="G386"/>
      <c r="H386" s="1"/>
      <c r="M386"/>
    </row>
    <row r="387" spans="6:13">
      <c r="F387" s="13"/>
      <c r="G387"/>
      <c r="H387" s="1"/>
      <c r="M387"/>
    </row>
    <row r="388" spans="6:13">
      <c r="F388" s="13"/>
      <c r="G388"/>
      <c r="H388" s="1"/>
      <c r="M388"/>
    </row>
    <row r="389" spans="6:13">
      <c r="F389" s="13"/>
      <c r="G389"/>
      <c r="H389" s="1"/>
      <c r="M389"/>
    </row>
    <row r="390" spans="6:13">
      <c r="F390" s="13"/>
      <c r="G390"/>
      <c r="H390" s="1"/>
      <c r="M390"/>
    </row>
    <row r="391" spans="6:13">
      <c r="F391" s="13"/>
      <c r="G391"/>
      <c r="H391" s="1"/>
      <c r="M391"/>
    </row>
    <row r="392" spans="6:13">
      <c r="F392" s="13"/>
      <c r="G392"/>
      <c r="H392" s="1"/>
      <c r="M392"/>
    </row>
    <row r="393" spans="6:13">
      <c r="F393" s="13"/>
      <c r="G393"/>
      <c r="H393" s="1"/>
      <c r="M393"/>
    </row>
    <row r="394" spans="6:13">
      <c r="F394" s="13"/>
      <c r="G394"/>
      <c r="H394" s="1"/>
      <c r="M394"/>
    </row>
    <row r="395" spans="6:13">
      <c r="F395" s="13"/>
      <c r="G395"/>
      <c r="H395" s="1"/>
      <c r="M395"/>
    </row>
    <row r="396" spans="6:13">
      <c r="F396" s="13"/>
      <c r="G396"/>
      <c r="H396" s="1"/>
      <c r="M396"/>
    </row>
    <row r="397" spans="6:13">
      <c r="F397" s="13"/>
      <c r="G397"/>
      <c r="H397" s="1"/>
      <c r="M397"/>
    </row>
    <row r="398" spans="6:13">
      <c r="F398" s="13"/>
      <c r="G398"/>
      <c r="H398" s="1"/>
      <c r="M398"/>
    </row>
    <row r="399" spans="6:13">
      <c r="F399" s="13"/>
      <c r="G399"/>
      <c r="H399" s="1"/>
      <c r="M399"/>
    </row>
    <row r="400" spans="6:13">
      <c r="F400" s="13"/>
      <c r="G400"/>
      <c r="H400" s="1"/>
      <c r="M400"/>
    </row>
    <row r="401" spans="6:13">
      <c r="F401" s="13"/>
      <c r="G401"/>
      <c r="H401" s="1"/>
      <c r="M401"/>
    </row>
    <row r="402" spans="6:13">
      <c r="F402" s="13"/>
      <c r="G402"/>
      <c r="H402" s="1"/>
      <c r="M402"/>
    </row>
    <row r="403" spans="6:13">
      <c r="F403" s="13"/>
      <c r="G403"/>
      <c r="H403" s="1"/>
      <c r="M403"/>
    </row>
    <row r="404" spans="6:13">
      <c r="F404" s="13"/>
      <c r="G404"/>
      <c r="H404" s="1"/>
      <c r="M404"/>
    </row>
    <row r="405" spans="6:13">
      <c r="F405" s="13"/>
      <c r="G405"/>
      <c r="H405" s="1"/>
      <c r="M405"/>
    </row>
    <row r="406" spans="6:13">
      <c r="F406" s="13"/>
      <c r="G406"/>
      <c r="H406" s="1"/>
      <c r="M406"/>
    </row>
    <row r="407" spans="6:13">
      <c r="F407" s="13"/>
      <c r="G407"/>
      <c r="H407" s="1"/>
      <c r="M407"/>
    </row>
    <row r="408" spans="6:13">
      <c r="F408" s="13"/>
      <c r="G408"/>
      <c r="H408" s="1"/>
      <c r="M408"/>
    </row>
    <row r="409" spans="6:13">
      <c r="F409" s="13"/>
      <c r="G409"/>
      <c r="H409" s="1"/>
      <c r="M409"/>
    </row>
    <row r="410" spans="6:13">
      <c r="F410" s="13"/>
      <c r="G410"/>
      <c r="H410" s="1"/>
      <c r="M410"/>
    </row>
    <row r="411" spans="6:13">
      <c r="F411" s="13"/>
      <c r="G411"/>
      <c r="H411" s="1"/>
      <c r="M411"/>
    </row>
    <row r="412" spans="6:13">
      <c r="F412" s="13"/>
      <c r="G412"/>
      <c r="H412" s="1"/>
      <c r="M412"/>
    </row>
    <row r="413" spans="6:13">
      <c r="F413" s="13"/>
      <c r="G413"/>
      <c r="H413" s="1"/>
      <c r="M413"/>
    </row>
    <row r="414" spans="6:13">
      <c r="F414" s="13"/>
      <c r="G414"/>
      <c r="H414" s="1"/>
      <c r="M414"/>
    </row>
    <row r="415" spans="6:13">
      <c r="F415" s="13"/>
      <c r="G415"/>
      <c r="H415" s="1"/>
      <c r="M415"/>
    </row>
    <row r="416" spans="6:13">
      <c r="F416" s="13"/>
      <c r="G416"/>
      <c r="H416" s="1"/>
      <c r="M416"/>
    </row>
    <row r="417" spans="6:13">
      <c r="F417" s="13"/>
      <c r="G417"/>
      <c r="H417" s="1"/>
      <c r="M417"/>
    </row>
    <row r="418" spans="6:13">
      <c r="F418" s="13"/>
      <c r="G418"/>
      <c r="H418" s="1"/>
      <c r="M418"/>
    </row>
    <row r="419" spans="6:13">
      <c r="F419" s="13"/>
      <c r="G419"/>
      <c r="H419" s="1"/>
      <c r="M419"/>
    </row>
    <row r="420" spans="6:13">
      <c r="F420" s="13"/>
      <c r="G420"/>
      <c r="H420" s="1"/>
      <c r="M420"/>
    </row>
    <row r="421" spans="6:13">
      <c r="F421" s="13"/>
      <c r="G421"/>
      <c r="H421" s="1"/>
      <c r="M421"/>
    </row>
    <row r="422" spans="6:13">
      <c r="F422" s="13"/>
      <c r="G422"/>
      <c r="H422" s="1"/>
      <c r="M422"/>
    </row>
    <row r="423" spans="6:13">
      <c r="F423" s="13"/>
      <c r="G423"/>
      <c r="H423" s="1"/>
      <c r="M423"/>
    </row>
    <row r="424" spans="6:13">
      <c r="F424" s="13"/>
      <c r="G424"/>
      <c r="H424" s="1"/>
      <c r="M424"/>
    </row>
    <row r="425" spans="6:13">
      <c r="F425" s="13"/>
      <c r="G425"/>
      <c r="H425" s="1"/>
      <c r="M425"/>
    </row>
    <row r="426" spans="6:13">
      <c r="F426" s="13"/>
      <c r="G426"/>
      <c r="H426" s="1"/>
      <c r="M426"/>
    </row>
    <row r="427" spans="6:13">
      <c r="F427" s="13"/>
      <c r="G427"/>
      <c r="H427" s="1"/>
      <c r="M427"/>
    </row>
    <row r="428" spans="6:13">
      <c r="F428" s="13"/>
      <c r="G428"/>
      <c r="H428" s="1"/>
      <c r="M428"/>
    </row>
    <row r="429" spans="6:13">
      <c r="F429" s="13"/>
      <c r="G429"/>
      <c r="H429" s="1"/>
      <c r="M429"/>
    </row>
    <row r="430" spans="6:13">
      <c r="F430" s="13"/>
      <c r="G430"/>
      <c r="H430" s="1"/>
      <c r="M430"/>
    </row>
    <row r="431" spans="6:13">
      <c r="F431" s="13"/>
      <c r="G431"/>
      <c r="H431" s="1"/>
      <c r="M431"/>
    </row>
    <row r="432" spans="6:13">
      <c r="F432" s="13"/>
      <c r="G432"/>
      <c r="H432" s="1"/>
      <c r="M432"/>
    </row>
    <row r="433" spans="6:13">
      <c r="F433" s="13"/>
      <c r="G433"/>
      <c r="H433" s="1"/>
      <c r="M433"/>
    </row>
    <row r="434" spans="6:13">
      <c r="F434" s="13"/>
      <c r="G434"/>
      <c r="H434" s="1"/>
      <c r="M434"/>
    </row>
    <row r="435" spans="6:13">
      <c r="F435" s="13"/>
      <c r="G435"/>
      <c r="H435" s="1"/>
      <c r="M435"/>
    </row>
    <row r="436" spans="6:13">
      <c r="F436" s="13"/>
      <c r="G436"/>
      <c r="H436" s="1"/>
      <c r="M436"/>
    </row>
    <row r="437" spans="6:13">
      <c r="F437" s="13"/>
      <c r="G437"/>
      <c r="H437" s="1"/>
      <c r="M437"/>
    </row>
    <row r="438" spans="6:13">
      <c r="F438" s="13"/>
      <c r="G438"/>
      <c r="H438" s="1"/>
      <c r="M438"/>
    </row>
    <row r="439" spans="6:13">
      <c r="F439" s="13"/>
      <c r="G439"/>
      <c r="H439" s="1"/>
      <c r="M439"/>
    </row>
    <row r="440" spans="6:13">
      <c r="F440" s="13"/>
      <c r="G440"/>
      <c r="H440" s="1"/>
      <c r="M440"/>
    </row>
    <row r="441" spans="6:13">
      <c r="F441" s="13"/>
      <c r="G441"/>
      <c r="H441" s="1"/>
      <c r="M441"/>
    </row>
    <row r="442" spans="6:13">
      <c r="F442" s="13"/>
      <c r="G442"/>
      <c r="H442" s="1"/>
      <c r="M442"/>
    </row>
    <row r="443" spans="6:13">
      <c r="F443" s="13"/>
      <c r="G443"/>
      <c r="H443" s="1"/>
      <c r="M443"/>
    </row>
    <row r="444" spans="6:13">
      <c r="F444" s="13"/>
      <c r="G444"/>
      <c r="H444" s="1"/>
      <c r="M444"/>
    </row>
    <row r="445" spans="6:13">
      <c r="F445" s="13"/>
      <c r="G445"/>
      <c r="H445" s="1"/>
      <c r="M445"/>
    </row>
    <row r="446" spans="6:13">
      <c r="F446" s="13"/>
      <c r="G446"/>
      <c r="H446" s="1"/>
      <c r="M446"/>
    </row>
    <row r="447" spans="6:13">
      <c r="F447" s="13"/>
      <c r="G447"/>
      <c r="H447" s="1"/>
      <c r="M447"/>
    </row>
    <row r="448" spans="6:13">
      <c r="F448" s="13"/>
      <c r="G448"/>
      <c r="H448" s="1"/>
      <c r="M448"/>
    </row>
    <row r="449" spans="6:13">
      <c r="F449" s="13"/>
      <c r="G449"/>
      <c r="H449" s="1"/>
      <c r="M449"/>
    </row>
    <row r="450" spans="6:13">
      <c r="F450" s="13"/>
      <c r="G450"/>
      <c r="H450" s="1"/>
      <c r="M450"/>
    </row>
    <row r="451" spans="6:13">
      <c r="F451" s="13"/>
      <c r="G451"/>
      <c r="H451" s="1"/>
      <c r="M451"/>
    </row>
    <row r="452" spans="6:13">
      <c r="F452" s="13"/>
      <c r="G452"/>
      <c r="H452" s="1"/>
      <c r="M452"/>
    </row>
    <row r="453" spans="6:13">
      <c r="F453" s="13"/>
      <c r="G453"/>
      <c r="H453" s="1"/>
      <c r="M453"/>
    </row>
    <row r="454" spans="6:13">
      <c r="F454" s="13"/>
      <c r="G454"/>
      <c r="H454" s="1"/>
      <c r="M454"/>
    </row>
    <row r="455" spans="6:13">
      <c r="F455" s="13"/>
      <c r="G455"/>
      <c r="H455" s="1"/>
      <c r="M455"/>
    </row>
    <row r="456" spans="6:13">
      <c r="F456" s="13"/>
      <c r="G456"/>
      <c r="H456" s="1"/>
      <c r="M456"/>
    </row>
    <row r="457" spans="6:13">
      <c r="F457" s="13"/>
      <c r="G457"/>
      <c r="H457" s="1"/>
      <c r="M457"/>
    </row>
    <row r="458" spans="6:13">
      <c r="F458" s="13"/>
      <c r="G458"/>
      <c r="H458" s="1"/>
      <c r="M458"/>
    </row>
    <row r="459" spans="6:13">
      <c r="F459" s="13"/>
      <c r="G459"/>
      <c r="H459" s="1"/>
      <c r="M459"/>
    </row>
    <row r="460" spans="6:13">
      <c r="F460" s="13"/>
      <c r="G460"/>
      <c r="H460" s="1"/>
      <c r="M460"/>
    </row>
    <row r="461" spans="6:13">
      <c r="F461" s="13"/>
      <c r="G461"/>
      <c r="H461" s="1"/>
      <c r="M461"/>
    </row>
    <row r="462" spans="6:13">
      <c r="F462" s="13"/>
      <c r="G462"/>
      <c r="H462" s="1"/>
      <c r="M462"/>
    </row>
    <row r="463" spans="6:13">
      <c r="F463" s="13"/>
      <c r="G463"/>
      <c r="H463" s="1"/>
      <c r="M463"/>
    </row>
    <row r="464" spans="6:13">
      <c r="F464" s="13"/>
      <c r="G464"/>
      <c r="H464" s="1"/>
      <c r="M464"/>
    </row>
    <row r="465" spans="6:13">
      <c r="F465" s="13"/>
      <c r="G465"/>
      <c r="H465" s="1"/>
      <c r="M465"/>
    </row>
    <row r="466" spans="6:13">
      <c r="F466" s="13"/>
      <c r="G466"/>
      <c r="H466" s="1"/>
      <c r="M466"/>
    </row>
    <row r="467" spans="6:13">
      <c r="F467" s="13"/>
      <c r="G467"/>
      <c r="H467" s="1"/>
      <c r="M467"/>
    </row>
    <row r="468" spans="6:13">
      <c r="F468" s="13"/>
      <c r="G468"/>
      <c r="H468" s="1"/>
      <c r="M468"/>
    </row>
    <row r="469" spans="6:13">
      <c r="F469" s="13"/>
      <c r="G469"/>
      <c r="H469" s="1"/>
      <c r="M469"/>
    </row>
    <row r="470" spans="6:13">
      <c r="F470" s="13"/>
      <c r="G470"/>
      <c r="H470" s="1"/>
      <c r="M470"/>
    </row>
    <row r="471" spans="6:13">
      <c r="F471" s="13"/>
      <c r="G471"/>
      <c r="H471" s="1"/>
      <c r="M471"/>
    </row>
    <row r="472" spans="6:13">
      <c r="F472" s="13"/>
      <c r="G472"/>
      <c r="H472" s="1"/>
      <c r="M472"/>
    </row>
    <row r="473" spans="6:13">
      <c r="F473" s="13"/>
      <c r="G473"/>
      <c r="H473" s="1"/>
      <c r="M473"/>
    </row>
    <row r="474" spans="6:13">
      <c r="F474" s="13"/>
      <c r="G474"/>
      <c r="H474" s="1"/>
      <c r="M474"/>
    </row>
    <row r="475" spans="6:13">
      <c r="F475" s="13"/>
      <c r="G475"/>
      <c r="H475" s="1"/>
      <c r="M475"/>
    </row>
    <row r="476" spans="6:13">
      <c r="F476" s="13"/>
      <c r="G476"/>
      <c r="H476" s="1"/>
      <c r="M476"/>
    </row>
    <row r="477" spans="6:13">
      <c r="F477" s="13"/>
      <c r="G477"/>
      <c r="H477" s="1"/>
      <c r="M477"/>
    </row>
    <row r="478" spans="6:13">
      <c r="F478" s="13"/>
      <c r="G478"/>
      <c r="H478" s="1"/>
      <c r="M478"/>
    </row>
    <row r="479" spans="6:13">
      <c r="F479" s="13"/>
      <c r="G479"/>
      <c r="H479" s="1"/>
      <c r="M479"/>
    </row>
    <row r="480" spans="6:13">
      <c r="F480" s="13"/>
      <c r="G480"/>
      <c r="H480" s="1"/>
      <c r="M480"/>
    </row>
    <row r="481" spans="6:13">
      <c r="F481" s="13"/>
      <c r="G481"/>
      <c r="H481" s="1"/>
      <c r="M481"/>
    </row>
    <row r="482" spans="6:13">
      <c r="F482" s="13"/>
      <c r="G482"/>
      <c r="H482" s="1"/>
      <c r="M482"/>
    </row>
    <row r="483" spans="6:13">
      <c r="F483" s="13"/>
      <c r="G483"/>
      <c r="H483" s="1"/>
      <c r="M483"/>
    </row>
    <row r="484" spans="6:13">
      <c r="F484" s="13"/>
      <c r="G484"/>
      <c r="H484" s="1"/>
      <c r="M484"/>
    </row>
    <row r="485" spans="6:13">
      <c r="F485" s="13"/>
      <c r="G485"/>
      <c r="H485" s="1"/>
      <c r="M485"/>
    </row>
    <row r="486" spans="6:13">
      <c r="F486" s="13"/>
      <c r="G486"/>
      <c r="H486" s="1"/>
      <c r="M486"/>
    </row>
    <row r="487" spans="6:13">
      <c r="F487" s="13"/>
      <c r="G487"/>
      <c r="H487" s="1"/>
      <c r="M487"/>
    </row>
    <row r="488" spans="6:13">
      <c r="F488" s="13"/>
      <c r="G488"/>
      <c r="H488" s="1"/>
      <c r="M488"/>
    </row>
    <row r="489" spans="6:13">
      <c r="F489" s="13"/>
      <c r="G489"/>
      <c r="H489" s="1"/>
      <c r="M489"/>
    </row>
    <row r="490" spans="6:13">
      <c r="F490" s="13"/>
      <c r="G490"/>
      <c r="H490" s="1"/>
      <c r="M490"/>
    </row>
    <row r="491" spans="6:13">
      <c r="F491" s="13"/>
      <c r="G491"/>
      <c r="H491" s="1"/>
      <c r="M491"/>
    </row>
    <row r="492" spans="6:13">
      <c r="F492" s="13"/>
      <c r="G492"/>
      <c r="H492" s="1"/>
      <c r="M492"/>
    </row>
    <row r="493" spans="6:13">
      <c r="F493" s="13"/>
      <c r="G493"/>
      <c r="H493" s="1"/>
      <c r="M493"/>
    </row>
    <row r="494" spans="6:13">
      <c r="F494" s="13"/>
      <c r="G494"/>
      <c r="H494" s="1"/>
      <c r="M494"/>
    </row>
    <row r="495" spans="6:13">
      <c r="F495" s="13"/>
      <c r="G495"/>
      <c r="H495" s="1"/>
      <c r="M495"/>
    </row>
    <row r="496" spans="6:13">
      <c r="F496" s="13"/>
      <c r="G496"/>
      <c r="H496" s="1"/>
      <c r="M496"/>
    </row>
    <row r="497" spans="6:13">
      <c r="F497" s="13"/>
      <c r="G497"/>
      <c r="H497" s="1"/>
      <c r="M497"/>
    </row>
    <row r="498" spans="6:13">
      <c r="F498" s="13"/>
      <c r="G498"/>
      <c r="H498" s="1"/>
      <c r="M498"/>
    </row>
    <row r="499" spans="6:13">
      <c r="F499" s="13"/>
      <c r="G499"/>
      <c r="H499" s="1"/>
      <c r="M499"/>
    </row>
    <row r="500" spans="6:13">
      <c r="F500" s="13"/>
      <c r="G500"/>
      <c r="H500" s="1"/>
      <c r="M500"/>
    </row>
    <row r="501" spans="6:13">
      <c r="F501" s="13"/>
      <c r="G501"/>
      <c r="H501" s="1"/>
      <c r="M501"/>
    </row>
    <row r="502" spans="6:13">
      <c r="F502" s="13"/>
      <c r="G502"/>
      <c r="H502" s="1"/>
      <c r="M502"/>
    </row>
    <row r="503" spans="6:13">
      <c r="F503" s="13"/>
      <c r="G503"/>
      <c r="H503" s="1"/>
      <c r="M503"/>
    </row>
    <row r="504" spans="6:13">
      <c r="F504" s="13"/>
      <c r="G504"/>
      <c r="H504" s="1"/>
      <c r="M504"/>
    </row>
    <row r="505" spans="6:13">
      <c r="F505" s="13"/>
      <c r="G505"/>
      <c r="H505" s="1"/>
      <c r="M505"/>
    </row>
    <row r="506" spans="6:13">
      <c r="F506" s="13"/>
      <c r="G506"/>
      <c r="H506" s="1"/>
      <c r="M506"/>
    </row>
    <row r="507" spans="6:13">
      <c r="F507" s="13"/>
      <c r="G507"/>
      <c r="H507" s="1"/>
      <c r="M507"/>
    </row>
    <row r="508" spans="6:13">
      <c r="F508" s="13"/>
      <c r="G508"/>
      <c r="H508" s="1"/>
      <c r="M508"/>
    </row>
    <row r="509" spans="6:13">
      <c r="F509" s="13"/>
      <c r="G509"/>
      <c r="H509" s="1"/>
      <c r="M509"/>
    </row>
    <row r="510" spans="6:13">
      <c r="F510" s="13"/>
      <c r="G510"/>
      <c r="H510" s="1"/>
      <c r="M510"/>
    </row>
    <row r="511" spans="6:13">
      <c r="F511" s="13"/>
      <c r="G511"/>
      <c r="H511" s="1"/>
      <c r="M511"/>
    </row>
    <row r="512" spans="6:13">
      <c r="F512" s="13"/>
      <c r="G512"/>
      <c r="H512" s="1"/>
      <c r="M512"/>
    </row>
    <row r="513" spans="6:13">
      <c r="F513" s="13"/>
      <c r="G513"/>
      <c r="H513" s="1"/>
      <c r="M513"/>
    </row>
    <row r="514" spans="6:13">
      <c r="F514" s="13"/>
      <c r="G514"/>
      <c r="H514" s="1"/>
      <c r="M514"/>
    </row>
    <row r="515" spans="6:13">
      <c r="F515" s="13"/>
      <c r="G515"/>
      <c r="H515" s="1"/>
      <c r="M515"/>
    </row>
    <row r="516" spans="6:13">
      <c r="F516" s="13"/>
      <c r="G516"/>
      <c r="H516" s="1"/>
      <c r="M516"/>
    </row>
    <row r="517" spans="6:13">
      <c r="F517" s="13"/>
      <c r="G517"/>
      <c r="H517" s="1"/>
      <c r="M517"/>
    </row>
    <row r="518" spans="6:13">
      <c r="F518" s="13"/>
      <c r="G518"/>
      <c r="H518" s="1"/>
      <c r="M518"/>
    </row>
    <row r="519" spans="6:13">
      <c r="F519" s="13"/>
      <c r="G519"/>
      <c r="H519" s="1"/>
      <c r="M519"/>
    </row>
    <row r="520" spans="6:13">
      <c r="F520" s="13"/>
      <c r="G520"/>
      <c r="H520" s="1"/>
      <c r="M520"/>
    </row>
    <row r="521" spans="6:13">
      <c r="F521" s="13"/>
      <c r="G521"/>
      <c r="H521" s="1"/>
      <c r="M521"/>
    </row>
    <row r="522" spans="6:13">
      <c r="F522" s="13"/>
      <c r="G522"/>
      <c r="H522" s="1"/>
      <c r="M522"/>
    </row>
    <row r="523" spans="6:13">
      <c r="F523" s="13"/>
      <c r="G523"/>
      <c r="H523" s="1"/>
      <c r="M523"/>
    </row>
    <row r="524" spans="6:13">
      <c r="F524" s="13"/>
      <c r="G524"/>
      <c r="H524" s="1"/>
      <c r="M524"/>
    </row>
    <row r="525" spans="6:13">
      <c r="F525" s="13"/>
      <c r="G525"/>
      <c r="H525" s="1"/>
      <c r="M525"/>
    </row>
    <row r="526" spans="6:13">
      <c r="F526" s="13"/>
      <c r="G526"/>
      <c r="H526" s="1"/>
      <c r="M526"/>
    </row>
    <row r="527" spans="6:13">
      <c r="F527" s="13"/>
      <c r="G527"/>
      <c r="H527" s="1"/>
      <c r="M527"/>
    </row>
    <row r="528" spans="6:13">
      <c r="F528" s="13"/>
      <c r="G528"/>
      <c r="H528" s="1"/>
      <c r="M528"/>
    </row>
    <row r="529" spans="6:13">
      <c r="F529" s="13"/>
      <c r="G529"/>
      <c r="H529" s="1"/>
      <c r="M529"/>
    </row>
    <row r="530" spans="6:13">
      <c r="F530" s="13"/>
      <c r="G530"/>
      <c r="H530" s="1"/>
      <c r="M530"/>
    </row>
    <row r="531" spans="6:13">
      <c r="F531" s="13"/>
      <c r="G531"/>
      <c r="H531" s="1"/>
      <c r="M531"/>
    </row>
    <row r="532" spans="6:13">
      <c r="F532" s="13"/>
      <c r="G532"/>
      <c r="H532" s="1"/>
      <c r="M532"/>
    </row>
    <row r="533" spans="6:13">
      <c r="F533" s="13"/>
      <c r="G533"/>
      <c r="H533" s="1"/>
      <c r="M533"/>
    </row>
    <row r="534" spans="6:13">
      <c r="F534" s="13"/>
      <c r="G534"/>
      <c r="H534" s="1"/>
      <c r="M534"/>
    </row>
    <row r="535" spans="6:13">
      <c r="F535" s="13"/>
      <c r="G535"/>
      <c r="H535" s="1"/>
      <c r="M535"/>
    </row>
    <row r="536" spans="6:13">
      <c r="F536" s="13"/>
      <c r="G536"/>
      <c r="H536" s="1"/>
      <c r="M536"/>
    </row>
    <row r="537" spans="6:13">
      <c r="F537" s="13"/>
      <c r="G537"/>
      <c r="H537" s="1"/>
      <c r="M537"/>
    </row>
    <row r="538" spans="6:13">
      <c r="F538" s="13"/>
      <c r="G538"/>
      <c r="H538" s="1"/>
      <c r="M538"/>
    </row>
    <row r="539" spans="6:13">
      <c r="F539" s="13"/>
      <c r="G539"/>
      <c r="H539" s="1"/>
      <c r="M539"/>
    </row>
    <row r="540" spans="6:13">
      <c r="F540" s="13"/>
      <c r="G540"/>
      <c r="H540" s="1"/>
      <c r="M540"/>
    </row>
    <row r="541" spans="6:13">
      <c r="F541" s="13"/>
      <c r="G541"/>
      <c r="H541" s="1"/>
      <c r="M541"/>
    </row>
    <row r="542" spans="6:13">
      <c r="F542" s="13"/>
      <c r="G542"/>
      <c r="H542" s="1"/>
      <c r="M542"/>
    </row>
    <row r="543" spans="6:13">
      <c r="F543" s="13"/>
      <c r="G543"/>
      <c r="H543" s="1"/>
      <c r="M543"/>
    </row>
    <row r="544" spans="6:13">
      <c r="F544" s="13"/>
      <c r="G544"/>
      <c r="H544" s="1"/>
      <c r="M544"/>
    </row>
    <row r="545" spans="6:13">
      <c r="F545" s="13"/>
      <c r="G545"/>
      <c r="H545" s="1"/>
      <c r="M545"/>
    </row>
    <row r="546" spans="6:13">
      <c r="F546" s="13"/>
      <c r="G546"/>
      <c r="H546" s="1"/>
      <c r="M546"/>
    </row>
    <row r="547" spans="6:13">
      <c r="F547" s="13"/>
      <c r="G547"/>
      <c r="H547" s="1"/>
      <c r="M547"/>
    </row>
    <row r="548" spans="6:13">
      <c r="F548" s="13"/>
      <c r="G548"/>
      <c r="H548" s="1"/>
      <c r="M548"/>
    </row>
    <row r="549" spans="6:13">
      <c r="F549" s="13"/>
      <c r="G549"/>
      <c r="H549" s="1"/>
      <c r="M549"/>
    </row>
    <row r="550" spans="6:13">
      <c r="F550" s="13"/>
      <c r="G550"/>
      <c r="H550" s="1"/>
      <c r="M550"/>
    </row>
    <row r="551" spans="6:13">
      <c r="F551" s="13"/>
      <c r="G551"/>
      <c r="H551" s="1"/>
      <c r="M551"/>
    </row>
    <row r="552" spans="6:13">
      <c r="F552" s="13"/>
      <c r="G552"/>
      <c r="H552" s="1"/>
      <c r="M552"/>
    </row>
    <row r="553" spans="6:13">
      <c r="F553" s="13"/>
      <c r="G553"/>
      <c r="H553" s="1"/>
      <c r="M553"/>
    </row>
    <row r="554" spans="6:13">
      <c r="F554" s="13"/>
      <c r="G554"/>
      <c r="H554" s="1"/>
      <c r="M554"/>
    </row>
    <row r="555" spans="6:13">
      <c r="F555" s="13"/>
      <c r="G555"/>
      <c r="H555" s="1"/>
      <c r="M555"/>
    </row>
    <row r="556" spans="6:13">
      <c r="F556" s="13"/>
      <c r="G556"/>
      <c r="H556" s="1"/>
      <c r="M556"/>
    </row>
    <row r="557" spans="6:13">
      <c r="F557" s="13"/>
      <c r="G557"/>
      <c r="H557" s="1"/>
      <c r="M557"/>
    </row>
    <row r="558" spans="6:13">
      <c r="F558" s="13"/>
      <c r="G558"/>
      <c r="H558" s="1"/>
      <c r="M558"/>
    </row>
    <row r="559" spans="6:13">
      <c r="F559" s="13"/>
      <c r="G559"/>
      <c r="H559" s="1"/>
      <c r="M559"/>
    </row>
    <row r="560" spans="6:13">
      <c r="F560" s="13"/>
      <c r="G560"/>
      <c r="H560" s="1"/>
      <c r="M560"/>
    </row>
    <row r="561" spans="6:13">
      <c r="F561" s="13"/>
      <c r="G561"/>
      <c r="H561" s="1"/>
      <c r="M561"/>
    </row>
    <row r="562" spans="6:13">
      <c r="F562" s="13"/>
      <c r="G562"/>
      <c r="H562" s="1"/>
      <c r="M562"/>
    </row>
    <row r="563" spans="6:13">
      <c r="F563" s="13"/>
      <c r="G563"/>
      <c r="H563" s="1"/>
      <c r="M563"/>
    </row>
    <row r="564" spans="6:13">
      <c r="F564" s="13"/>
      <c r="G564"/>
      <c r="H564" s="1"/>
      <c r="M564"/>
    </row>
    <row r="565" spans="6:13">
      <c r="F565" s="13"/>
      <c r="G565"/>
      <c r="H565" s="1"/>
      <c r="M565"/>
    </row>
    <row r="566" spans="6:13">
      <c r="F566" s="13"/>
      <c r="G566"/>
      <c r="H566" s="1"/>
      <c r="M566"/>
    </row>
    <row r="567" spans="6:13">
      <c r="F567" s="13"/>
      <c r="G567"/>
      <c r="H567" s="1"/>
      <c r="M567"/>
    </row>
    <row r="568" spans="6:13">
      <c r="F568" s="13"/>
      <c r="G568"/>
      <c r="H568" s="1"/>
      <c r="M568"/>
    </row>
    <row r="569" spans="6:13">
      <c r="F569" s="13"/>
      <c r="G569"/>
      <c r="H569" s="1"/>
      <c r="M569"/>
    </row>
    <row r="570" spans="6:13">
      <c r="F570" s="13"/>
      <c r="G570"/>
      <c r="H570" s="1"/>
      <c r="M570"/>
    </row>
    <row r="571" spans="6:13">
      <c r="F571" s="13"/>
      <c r="G571"/>
      <c r="H571" s="1"/>
      <c r="M571"/>
    </row>
    <row r="572" spans="6:13">
      <c r="F572" s="13"/>
      <c r="G572"/>
      <c r="H572" s="1"/>
      <c r="M572"/>
    </row>
    <row r="573" spans="6:13">
      <c r="F573" s="13"/>
      <c r="G573"/>
      <c r="H573" s="1"/>
      <c r="M573"/>
    </row>
    <row r="574" spans="6:13">
      <c r="F574" s="13"/>
      <c r="G574"/>
      <c r="H574" s="1"/>
      <c r="M574"/>
    </row>
    <row r="575" spans="6:13">
      <c r="F575" s="13"/>
      <c r="G575"/>
      <c r="H575" s="1"/>
      <c r="M575"/>
    </row>
    <row r="576" spans="6:13">
      <c r="F576" s="13"/>
      <c r="G576"/>
      <c r="H576" s="1"/>
      <c r="M576"/>
    </row>
    <row r="577" spans="6:13">
      <c r="F577" s="13"/>
      <c r="G577"/>
      <c r="H577" s="1"/>
      <c r="M577"/>
    </row>
    <row r="578" spans="6:13">
      <c r="F578" s="13"/>
      <c r="G578"/>
      <c r="H578" s="1"/>
      <c r="M578"/>
    </row>
    <row r="579" spans="6:13">
      <c r="F579" s="13"/>
      <c r="G579"/>
      <c r="H579" s="1"/>
      <c r="M579"/>
    </row>
    <row r="580" spans="6:13">
      <c r="F580" s="13"/>
      <c r="G580"/>
      <c r="H580" s="1"/>
      <c r="M580"/>
    </row>
    <row r="581" spans="6:13">
      <c r="F581" s="13"/>
      <c r="G581"/>
      <c r="H581" s="1"/>
      <c r="M581"/>
    </row>
    <row r="582" spans="6:13">
      <c r="F582" s="13"/>
      <c r="G582"/>
      <c r="H582" s="1"/>
      <c r="M582"/>
    </row>
    <row r="583" spans="6:13">
      <c r="F583" s="13"/>
      <c r="G583"/>
      <c r="H583" s="1"/>
      <c r="M583"/>
    </row>
    <row r="584" spans="6:13">
      <c r="F584" s="13"/>
      <c r="G584"/>
      <c r="H584" s="1"/>
      <c r="M584"/>
    </row>
    <row r="585" spans="6:13">
      <c r="F585" s="13"/>
      <c r="G585"/>
      <c r="H585" s="1"/>
      <c r="M585"/>
    </row>
    <row r="586" spans="6:13">
      <c r="F586" s="13"/>
      <c r="G586"/>
      <c r="H586" s="1"/>
      <c r="M586"/>
    </row>
    <row r="587" spans="6:13">
      <c r="F587" s="13"/>
      <c r="G587"/>
      <c r="H587" s="1"/>
      <c r="M587"/>
    </row>
    <row r="588" spans="6:13">
      <c r="F588" s="13"/>
      <c r="G588"/>
      <c r="H588" s="1"/>
      <c r="M588"/>
    </row>
    <row r="589" spans="6:13">
      <c r="F589" s="13"/>
      <c r="G589"/>
      <c r="H589" s="1"/>
      <c r="M589"/>
    </row>
    <row r="590" spans="6:13">
      <c r="F590" s="13"/>
      <c r="G590"/>
      <c r="H590" s="1"/>
      <c r="M590"/>
    </row>
    <row r="591" spans="6:13">
      <c r="F591" s="13"/>
      <c r="G591"/>
      <c r="H591" s="1"/>
      <c r="M591"/>
    </row>
    <row r="592" spans="6:13">
      <c r="F592" s="13"/>
      <c r="G592"/>
      <c r="H592" s="1"/>
      <c r="M592"/>
    </row>
    <row r="593" spans="6:13">
      <c r="F593" s="13"/>
      <c r="G593"/>
      <c r="H593" s="1"/>
      <c r="M593"/>
    </row>
    <row r="594" spans="6:13">
      <c r="F594" s="13"/>
      <c r="G594"/>
      <c r="H594" s="1"/>
      <c r="M594"/>
    </row>
    <row r="595" spans="6:13">
      <c r="F595" s="13"/>
      <c r="G595"/>
      <c r="H595" s="1"/>
      <c r="M595"/>
    </row>
    <row r="596" spans="6:13">
      <c r="F596" s="13"/>
      <c r="G596"/>
      <c r="H596" s="1"/>
      <c r="M596"/>
    </row>
    <row r="597" spans="6:13">
      <c r="F597" s="13"/>
      <c r="G597"/>
      <c r="H597" s="1"/>
      <c r="M597"/>
    </row>
    <row r="598" spans="6:13">
      <c r="F598" s="13"/>
      <c r="G598"/>
      <c r="H598" s="1"/>
      <c r="M598"/>
    </row>
    <row r="599" spans="6:13">
      <c r="F599" s="13"/>
      <c r="G599"/>
      <c r="H599" s="1"/>
      <c r="M599"/>
    </row>
    <row r="600" spans="6:13">
      <c r="F600" s="13"/>
      <c r="G600"/>
      <c r="H600" s="1"/>
      <c r="M600"/>
    </row>
    <row r="601" spans="6:13">
      <c r="F601" s="13"/>
      <c r="G601"/>
      <c r="H601" s="1"/>
      <c r="M601"/>
    </row>
    <row r="602" spans="6:13">
      <c r="F602" s="13"/>
      <c r="G602"/>
      <c r="H602" s="1"/>
      <c r="M602"/>
    </row>
    <row r="603" spans="6:13">
      <c r="F603" s="13"/>
      <c r="G603"/>
      <c r="H603" s="1"/>
      <c r="M603"/>
    </row>
    <row r="604" spans="6:13">
      <c r="F604" s="13"/>
      <c r="G604"/>
      <c r="H604" s="1"/>
      <c r="M604"/>
    </row>
    <row r="605" spans="6:13">
      <c r="F605" s="13"/>
      <c r="G605"/>
      <c r="H605" s="1"/>
      <c r="M605"/>
    </row>
    <row r="606" spans="6:13">
      <c r="F606" s="13"/>
      <c r="G606"/>
      <c r="H606" s="1"/>
      <c r="M606"/>
    </row>
    <row r="607" spans="6:13">
      <c r="F607" s="13"/>
      <c r="G607"/>
      <c r="H607" s="1"/>
      <c r="M607"/>
    </row>
    <row r="608" spans="6:13">
      <c r="F608" s="13"/>
      <c r="G608"/>
      <c r="H608" s="1"/>
      <c r="M608"/>
    </row>
    <row r="609" spans="6:13">
      <c r="F609" s="13"/>
      <c r="G609"/>
      <c r="H609" s="1"/>
      <c r="M609"/>
    </row>
    <row r="610" spans="6:13">
      <c r="F610" s="13"/>
      <c r="G610"/>
      <c r="H610" s="1"/>
      <c r="M610"/>
    </row>
    <row r="611" spans="6:13">
      <c r="F611" s="13"/>
      <c r="G611"/>
      <c r="H611" s="1"/>
      <c r="M611"/>
    </row>
    <row r="612" spans="6:13">
      <c r="F612" s="13"/>
      <c r="G612"/>
      <c r="H612" s="1"/>
      <c r="M612"/>
    </row>
    <row r="613" spans="6:13">
      <c r="F613" s="13"/>
      <c r="G613"/>
      <c r="H613" s="1"/>
      <c r="M613"/>
    </row>
    <row r="614" spans="6:13">
      <c r="F614" s="13"/>
      <c r="G614"/>
      <c r="H614" s="1"/>
      <c r="M614"/>
    </row>
    <row r="615" spans="6:13">
      <c r="F615" s="13"/>
      <c r="G615"/>
      <c r="H615" s="1"/>
      <c r="M615"/>
    </row>
    <row r="616" spans="6:13">
      <c r="F616" s="13"/>
      <c r="G616"/>
      <c r="H616" s="1"/>
      <c r="M616"/>
    </row>
    <row r="617" spans="6:13">
      <c r="F617" s="13"/>
      <c r="G617"/>
      <c r="H617" s="1"/>
      <c r="M617"/>
    </row>
    <row r="618" spans="6:13">
      <c r="F618" s="13"/>
      <c r="G618"/>
      <c r="H618" s="1"/>
      <c r="M618"/>
    </row>
    <row r="619" spans="6:13">
      <c r="F619" s="13"/>
      <c r="G619"/>
      <c r="H619" s="1"/>
      <c r="M619"/>
    </row>
    <row r="620" spans="6:13">
      <c r="F620" s="13"/>
      <c r="G620"/>
      <c r="H620" s="1"/>
      <c r="M620"/>
    </row>
    <row r="621" spans="6:13">
      <c r="F621" s="13"/>
      <c r="G621"/>
      <c r="H621" s="1"/>
      <c r="M621"/>
    </row>
    <row r="622" spans="6:13">
      <c r="F622" s="13"/>
      <c r="G622"/>
      <c r="H622" s="1"/>
      <c r="M622"/>
    </row>
    <row r="623" spans="6:13">
      <c r="F623" s="13"/>
      <c r="G623"/>
      <c r="H623" s="1"/>
      <c r="M623"/>
    </row>
    <row r="624" spans="6:13">
      <c r="F624" s="13"/>
      <c r="G624"/>
      <c r="H624" s="1"/>
      <c r="M624"/>
    </row>
    <row r="625" spans="6:13">
      <c r="F625" s="13"/>
      <c r="G625"/>
      <c r="H625" s="1"/>
      <c r="M625"/>
    </row>
    <row r="626" spans="6:13">
      <c r="F626" s="13"/>
      <c r="G626"/>
      <c r="H626" s="1"/>
      <c r="M626"/>
    </row>
    <row r="627" spans="6:13">
      <c r="F627" s="13"/>
      <c r="G627"/>
      <c r="H627" s="1"/>
      <c r="M627"/>
    </row>
    <row r="628" spans="6:13">
      <c r="F628" s="13"/>
      <c r="G628"/>
      <c r="H628" s="1"/>
      <c r="M628"/>
    </row>
    <row r="629" spans="6:13">
      <c r="F629" s="13"/>
      <c r="G629"/>
      <c r="H629" s="1"/>
      <c r="M629"/>
    </row>
    <row r="630" spans="6:13">
      <c r="F630" s="13"/>
      <c r="G630"/>
      <c r="H630" s="1"/>
      <c r="M630"/>
    </row>
    <row r="631" spans="6:13">
      <c r="F631" s="13"/>
      <c r="G631"/>
      <c r="H631" s="1"/>
      <c r="M631"/>
    </row>
    <row r="632" spans="6:13">
      <c r="F632" s="13"/>
      <c r="G632"/>
      <c r="H632" s="1"/>
      <c r="M632"/>
    </row>
    <row r="633" spans="6:13">
      <c r="F633" s="13"/>
      <c r="G633"/>
      <c r="H633" s="1"/>
      <c r="M633"/>
    </row>
    <row r="634" spans="6:13">
      <c r="F634" s="13"/>
      <c r="G634"/>
      <c r="H634" s="1"/>
      <c r="M634"/>
    </row>
    <row r="635" spans="6:13">
      <c r="F635" s="13"/>
      <c r="G635"/>
      <c r="H635" s="1"/>
      <c r="M635"/>
    </row>
    <row r="636" spans="6:13">
      <c r="F636" s="13"/>
      <c r="G636"/>
      <c r="H636" s="1"/>
      <c r="M636"/>
    </row>
    <row r="637" spans="6:13">
      <c r="F637" s="13"/>
      <c r="G637"/>
      <c r="H637" s="1"/>
      <c r="M637"/>
    </row>
    <row r="638" spans="6:13">
      <c r="F638" s="13"/>
      <c r="G638"/>
      <c r="H638" s="1"/>
      <c r="M638"/>
    </row>
    <row r="639" spans="6:13">
      <c r="F639" s="13"/>
      <c r="G639"/>
      <c r="H639" s="1"/>
      <c r="M639"/>
    </row>
    <row r="640" spans="6:13">
      <c r="F640" s="13"/>
      <c r="G640"/>
      <c r="H640" s="1"/>
      <c r="M640"/>
    </row>
    <row r="641" spans="6:13">
      <c r="F641" s="13"/>
      <c r="G641"/>
      <c r="H641" s="1"/>
      <c r="M641"/>
    </row>
    <row r="642" spans="6:13">
      <c r="F642" s="13"/>
      <c r="G642"/>
      <c r="H642" s="1"/>
      <c r="M642"/>
    </row>
    <row r="643" spans="6:13">
      <c r="F643" s="13"/>
      <c r="G643"/>
      <c r="H643" s="1"/>
      <c r="M643"/>
    </row>
    <row r="644" spans="6:13">
      <c r="F644" s="13"/>
      <c r="G644"/>
      <c r="H644" s="1"/>
      <c r="M644"/>
    </row>
    <row r="645" spans="6:13">
      <c r="F645" s="13"/>
      <c r="G645"/>
      <c r="H645" s="1"/>
      <c r="M645"/>
    </row>
    <row r="646" spans="6:13">
      <c r="F646" s="13"/>
      <c r="G646"/>
      <c r="H646" s="1"/>
      <c r="M646"/>
    </row>
    <row r="647" spans="6:13">
      <c r="F647" s="13"/>
      <c r="G647"/>
      <c r="H647" s="1"/>
      <c r="M647"/>
    </row>
    <row r="648" spans="6:13">
      <c r="F648" s="13"/>
      <c r="G648"/>
      <c r="H648" s="1"/>
      <c r="M648"/>
    </row>
    <row r="649" spans="6:13">
      <c r="F649" s="13"/>
      <c r="G649"/>
      <c r="H649" s="1"/>
      <c r="M649"/>
    </row>
    <row r="650" spans="6:13">
      <c r="F650" s="13"/>
      <c r="G650"/>
      <c r="H650" s="1"/>
      <c r="M650"/>
    </row>
    <row r="651" spans="6:13">
      <c r="F651" s="13"/>
      <c r="G651"/>
      <c r="H651" s="1"/>
      <c r="M651"/>
    </row>
    <row r="652" spans="6:13">
      <c r="F652" s="13"/>
      <c r="G652"/>
      <c r="H652" s="1"/>
      <c r="M652"/>
    </row>
    <row r="653" spans="6:13">
      <c r="F653" s="13"/>
      <c r="G653"/>
      <c r="H653" s="1"/>
      <c r="M653"/>
    </row>
    <row r="654" spans="6:13">
      <c r="F654" s="13"/>
      <c r="G654"/>
      <c r="H654" s="1"/>
      <c r="M654"/>
    </row>
    <row r="655" spans="6:13">
      <c r="F655" s="13"/>
      <c r="G655"/>
      <c r="H655" s="1"/>
      <c r="M655"/>
    </row>
    <row r="656" spans="6:13">
      <c r="F656" s="13"/>
      <c r="G656"/>
      <c r="H656" s="1"/>
      <c r="M656"/>
    </row>
    <row r="657" spans="6:13">
      <c r="F657" s="13"/>
      <c r="G657"/>
      <c r="H657" s="1"/>
      <c r="M657"/>
    </row>
    <row r="658" spans="6:13">
      <c r="F658" s="13"/>
      <c r="G658"/>
      <c r="H658" s="1"/>
      <c r="M658"/>
    </row>
    <row r="659" spans="6:13">
      <c r="F659" s="13"/>
      <c r="G659"/>
      <c r="H659" s="1"/>
      <c r="M659"/>
    </row>
    <row r="660" spans="6:13">
      <c r="F660" s="13"/>
      <c r="G660"/>
      <c r="H660" s="1"/>
      <c r="M660"/>
    </row>
    <row r="661" spans="6:13">
      <c r="F661" s="13"/>
      <c r="G661"/>
      <c r="H661" s="1"/>
      <c r="M661"/>
    </row>
    <row r="662" spans="6:13">
      <c r="F662" s="13"/>
      <c r="G662"/>
      <c r="H662" s="1"/>
      <c r="M662"/>
    </row>
    <row r="663" spans="6:13">
      <c r="F663" s="13"/>
      <c r="G663"/>
      <c r="H663" s="1"/>
      <c r="M663"/>
    </row>
    <row r="664" spans="6:13">
      <c r="F664" s="13"/>
      <c r="G664"/>
      <c r="H664" s="1"/>
      <c r="M664"/>
    </row>
    <row r="665" spans="6:13">
      <c r="F665" s="13"/>
      <c r="G665"/>
      <c r="H665" s="1"/>
      <c r="M665"/>
    </row>
    <row r="666" spans="6:13">
      <c r="F666" s="13"/>
      <c r="G666"/>
      <c r="H666" s="1"/>
      <c r="M666"/>
    </row>
    <row r="667" spans="6:13">
      <c r="F667" s="13"/>
      <c r="G667"/>
      <c r="H667" s="1"/>
      <c r="M667"/>
    </row>
    <row r="668" spans="6:13">
      <c r="F668" s="13"/>
      <c r="G668"/>
      <c r="H668" s="1"/>
      <c r="M668"/>
    </row>
    <row r="669" spans="6:13">
      <c r="F669" s="13"/>
      <c r="G669"/>
      <c r="H669" s="1"/>
      <c r="M669"/>
    </row>
    <row r="670" spans="6:13">
      <c r="F670" s="13"/>
      <c r="G670"/>
      <c r="H670" s="1"/>
      <c r="M670"/>
    </row>
    <row r="671" spans="6:13">
      <c r="F671" s="13"/>
      <c r="G671"/>
      <c r="H671" s="1"/>
      <c r="M671"/>
    </row>
    <row r="672" spans="6:13">
      <c r="F672" s="13"/>
      <c r="G672"/>
      <c r="H672" s="1"/>
      <c r="M672"/>
    </row>
    <row r="673" spans="6:13">
      <c r="F673" s="13"/>
      <c r="G673"/>
      <c r="H673" s="1"/>
      <c r="M673"/>
    </row>
    <row r="674" spans="6:13">
      <c r="F674" s="13"/>
      <c r="G674"/>
      <c r="H674" s="1"/>
      <c r="M674"/>
    </row>
    <row r="675" spans="6:13">
      <c r="F675" s="13"/>
      <c r="G675"/>
      <c r="H675" s="1"/>
      <c r="M675"/>
    </row>
    <row r="676" spans="6:13">
      <c r="F676" s="13"/>
      <c r="G676"/>
      <c r="H676" s="1"/>
      <c r="M676"/>
    </row>
    <row r="677" spans="6:13">
      <c r="F677" s="13"/>
      <c r="G677"/>
      <c r="H677" s="1"/>
      <c r="M677"/>
    </row>
    <row r="678" spans="6:13">
      <c r="F678" s="13"/>
      <c r="G678"/>
      <c r="H678" s="1"/>
      <c r="M678"/>
    </row>
    <row r="679" spans="6:13">
      <c r="F679" s="13"/>
      <c r="G679"/>
      <c r="H679" s="1"/>
      <c r="M679"/>
    </row>
    <row r="680" spans="6:13">
      <c r="F680" s="13"/>
      <c r="G680"/>
      <c r="H680" s="1"/>
      <c r="M680"/>
    </row>
    <row r="681" spans="6:13">
      <c r="F681" s="13"/>
      <c r="G681"/>
      <c r="H681" s="1"/>
      <c r="M681"/>
    </row>
    <row r="682" spans="6:13">
      <c r="F682" s="13"/>
      <c r="G682"/>
      <c r="H682" s="1"/>
      <c r="M682"/>
    </row>
    <row r="683" spans="6:13">
      <c r="F683" s="13"/>
      <c r="G683"/>
      <c r="H683" s="1"/>
      <c r="M683"/>
    </row>
    <row r="684" spans="6:13">
      <c r="F684" s="13"/>
      <c r="G684"/>
      <c r="H684" s="1"/>
      <c r="M684"/>
    </row>
    <row r="685" spans="6:13">
      <c r="F685" s="13"/>
      <c r="G685"/>
      <c r="H685" s="1"/>
      <c r="M685"/>
    </row>
    <row r="686" spans="6:13">
      <c r="F686" s="13"/>
      <c r="G686"/>
      <c r="H686" s="1"/>
      <c r="M686"/>
    </row>
    <row r="687" spans="6:13">
      <c r="F687" s="13"/>
      <c r="G687"/>
      <c r="H687" s="1"/>
      <c r="M687"/>
    </row>
    <row r="688" spans="6:13">
      <c r="F688" s="13"/>
      <c r="G688"/>
      <c r="H688" s="1"/>
      <c r="M688"/>
    </row>
    <row r="689" spans="6:13">
      <c r="F689" s="13"/>
      <c r="G689"/>
      <c r="H689" s="1"/>
      <c r="M689"/>
    </row>
    <row r="690" spans="6:13">
      <c r="F690" s="13"/>
      <c r="G690"/>
      <c r="H690" s="1"/>
      <c r="M690"/>
    </row>
    <row r="691" spans="6:13">
      <c r="F691" s="13"/>
      <c r="G691"/>
      <c r="H691" s="1"/>
      <c r="M691"/>
    </row>
    <row r="692" spans="6:13">
      <c r="F692" s="13"/>
      <c r="G692"/>
      <c r="H692" s="1"/>
      <c r="M692"/>
    </row>
    <row r="693" spans="6:13">
      <c r="F693" s="13"/>
      <c r="G693"/>
      <c r="H693" s="1"/>
      <c r="M693"/>
    </row>
    <row r="694" spans="6:13">
      <c r="F694" s="13"/>
      <c r="G694"/>
      <c r="H694" s="1"/>
      <c r="M694"/>
    </row>
    <row r="695" spans="6:13">
      <c r="F695" s="13"/>
      <c r="G695"/>
      <c r="H695" s="1"/>
      <c r="M695"/>
    </row>
    <row r="696" spans="6:13">
      <c r="F696" s="13"/>
      <c r="G696"/>
      <c r="H696" s="1"/>
      <c r="M696"/>
    </row>
    <row r="697" spans="6:13">
      <c r="F697" s="13"/>
      <c r="G697"/>
      <c r="H697" s="1"/>
      <c r="M697"/>
    </row>
    <row r="698" spans="6:13">
      <c r="F698" s="13"/>
      <c r="G698"/>
      <c r="H698" s="1"/>
      <c r="M698"/>
    </row>
    <row r="699" spans="6:13">
      <c r="F699" s="13"/>
      <c r="G699"/>
      <c r="H699" s="1"/>
      <c r="M699"/>
    </row>
    <row r="700" spans="6:13">
      <c r="F700" s="13"/>
      <c r="G700"/>
      <c r="H700" s="1"/>
      <c r="M700"/>
    </row>
    <row r="701" spans="6:13">
      <c r="F701" s="13"/>
      <c r="G701"/>
      <c r="H701" s="1"/>
      <c r="M701"/>
    </row>
    <row r="702" spans="6:13">
      <c r="F702" s="13"/>
      <c r="G702"/>
      <c r="H702" s="1"/>
      <c r="M702"/>
    </row>
    <row r="703" spans="6:13">
      <c r="F703" s="13"/>
      <c r="G703"/>
      <c r="H703" s="1"/>
      <c r="M703"/>
    </row>
    <row r="704" spans="6:13">
      <c r="F704" s="13"/>
      <c r="G704"/>
      <c r="H704" s="1"/>
      <c r="M704"/>
    </row>
    <row r="705" spans="6:13">
      <c r="F705" s="13"/>
      <c r="G705"/>
      <c r="H705" s="1"/>
      <c r="M705"/>
    </row>
    <row r="706" spans="6:13">
      <c r="F706" s="13"/>
      <c r="G706"/>
      <c r="H706" s="1"/>
      <c r="M706"/>
    </row>
    <row r="707" spans="6:13">
      <c r="F707" s="13"/>
      <c r="G707"/>
      <c r="H707" s="1"/>
      <c r="M707"/>
    </row>
    <row r="708" spans="6:13">
      <c r="F708" s="13"/>
      <c r="G708"/>
      <c r="H708" s="1"/>
      <c r="M708"/>
    </row>
    <row r="709" spans="6:13">
      <c r="F709" s="13"/>
      <c r="G709"/>
      <c r="H709" s="1"/>
      <c r="M709"/>
    </row>
    <row r="710" spans="6:13">
      <c r="F710" s="13"/>
      <c r="G710"/>
      <c r="H710" s="1"/>
      <c r="M710"/>
    </row>
    <row r="711" spans="6:13">
      <c r="F711" s="13"/>
      <c r="G711"/>
      <c r="H711" s="1"/>
      <c r="M711"/>
    </row>
    <row r="712" spans="6:13">
      <c r="F712" s="13"/>
      <c r="G712"/>
      <c r="H712" s="1"/>
      <c r="M712"/>
    </row>
    <row r="713" spans="6:13">
      <c r="F713" s="13"/>
      <c r="G713"/>
      <c r="H713" s="1"/>
      <c r="M713"/>
    </row>
    <row r="714" spans="6:13">
      <c r="F714" s="13"/>
      <c r="G714"/>
      <c r="H714" s="1"/>
      <c r="M714"/>
    </row>
    <row r="715" spans="6:13">
      <c r="F715" s="13"/>
      <c r="G715"/>
      <c r="H715" s="1"/>
      <c r="M715"/>
    </row>
    <row r="716" spans="6:13">
      <c r="F716" s="13"/>
      <c r="G716"/>
      <c r="H716" s="1"/>
      <c r="M716"/>
    </row>
    <row r="717" spans="6:13">
      <c r="F717" s="13"/>
      <c r="G717"/>
      <c r="H717" s="1"/>
      <c r="M717"/>
    </row>
    <row r="718" spans="6:13">
      <c r="F718" s="13"/>
      <c r="G718"/>
      <c r="H718" s="1"/>
      <c r="M718"/>
    </row>
    <row r="719" spans="6:13">
      <c r="F719" s="13"/>
      <c r="G719"/>
      <c r="H719" s="1"/>
      <c r="M719"/>
    </row>
    <row r="720" spans="6:13">
      <c r="F720" s="13"/>
      <c r="G720"/>
      <c r="H720" s="1"/>
      <c r="M720"/>
    </row>
    <row r="721" spans="6:13">
      <c r="F721" s="13"/>
      <c r="G721"/>
      <c r="H721" s="1"/>
      <c r="M721"/>
    </row>
    <row r="722" spans="6:13">
      <c r="F722" s="13"/>
      <c r="G722"/>
      <c r="H722" s="1"/>
      <c r="M722"/>
    </row>
    <row r="723" spans="6:13">
      <c r="F723" s="13"/>
      <c r="G723"/>
      <c r="H723" s="1"/>
      <c r="M723"/>
    </row>
    <row r="724" spans="6:13">
      <c r="F724" s="13"/>
      <c r="G724"/>
      <c r="H724" s="1"/>
      <c r="M724"/>
    </row>
    <row r="725" spans="6:13">
      <c r="F725" s="13"/>
      <c r="G725"/>
      <c r="H725" s="1"/>
      <c r="M725"/>
    </row>
    <row r="726" spans="6:13">
      <c r="F726" s="13"/>
      <c r="G726"/>
      <c r="H726" s="1"/>
      <c r="M726"/>
    </row>
    <row r="727" spans="6:13">
      <c r="F727" s="13"/>
      <c r="G727"/>
      <c r="H727" s="1"/>
      <c r="M727"/>
    </row>
    <row r="728" spans="6:13">
      <c r="F728" s="13"/>
      <c r="G728"/>
      <c r="H728" s="1"/>
      <c r="M728"/>
    </row>
    <row r="729" spans="6:13">
      <c r="F729" s="13"/>
      <c r="G729"/>
      <c r="H729" s="1"/>
      <c r="M729"/>
    </row>
    <row r="730" spans="6:13">
      <c r="F730" s="13"/>
      <c r="G730"/>
      <c r="H730" s="1"/>
      <c r="M730"/>
    </row>
    <row r="731" spans="6:13">
      <c r="F731" s="13"/>
      <c r="G731"/>
      <c r="H731" s="1"/>
      <c r="M731"/>
    </row>
    <row r="732" spans="6:13">
      <c r="F732" s="13"/>
      <c r="G732"/>
      <c r="H732" s="1"/>
      <c r="M732"/>
    </row>
    <row r="733" spans="6:13">
      <c r="F733" s="13"/>
      <c r="G733"/>
      <c r="H733" s="1"/>
      <c r="M733"/>
    </row>
    <row r="734" spans="6:13">
      <c r="F734" s="13"/>
      <c r="G734"/>
      <c r="H734" s="1"/>
      <c r="M734"/>
    </row>
    <row r="735" spans="6:13">
      <c r="F735" s="13"/>
      <c r="G735"/>
      <c r="H735" s="1"/>
      <c r="M735"/>
    </row>
    <row r="736" spans="6:13">
      <c r="F736" s="13"/>
      <c r="G736"/>
      <c r="H736" s="1"/>
      <c r="M736"/>
    </row>
    <row r="737" spans="6:13">
      <c r="F737" s="13"/>
      <c r="G737"/>
      <c r="H737" s="1"/>
      <c r="M737"/>
    </row>
    <row r="738" spans="6:13">
      <c r="F738" s="13"/>
      <c r="G738"/>
      <c r="H738" s="1"/>
      <c r="M738"/>
    </row>
    <row r="739" spans="6:13">
      <c r="F739" s="13"/>
      <c r="G739"/>
      <c r="H739" s="1"/>
      <c r="M739"/>
    </row>
    <row r="740" spans="6:13">
      <c r="F740" s="13"/>
      <c r="G740"/>
      <c r="H740" s="1"/>
      <c r="M740"/>
    </row>
    <row r="741" spans="6:13">
      <c r="F741" s="13"/>
      <c r="G741"/>
      <c r="H741" s="1"/>
      <c r="M741"/>
    </row>
    <row r="742" spans="6:13">
      <c r="F742" s="13"/>
      <c r="G742"/>
      <c r="H742" s="1"/>
      <c r="M742"/>
    </row>
    <row r="743" spans="6:13">
      <c r="F743" s="13"/>
      <c r="G743"/>
      <c r="H743" s="1"/>
      <c r="M743"/>
    </row>
    <row r="744" spans="6:13">
      <c r="F744" s="13"/>
      <c r="G744"/>
      <c r="H744" s="1"/>
      <c r="M744"/>
    </row>
    <row r="745" spans="6:13">
      <c r="F745" s="13"/>
      <c r="G745"/>
      <c r="H745" s="1"/>
      <c r="M745"/>
    </row>
    <row r="746" spans="6:13">
      <c r="F746" s="13"/>
      <c r="G746"/>
      <c r="H746" s="1"/>
      <c r="M746"/>
    </row>
    <row r="747" spans="6:13">
      <c r="F747" s="13"/>
      <c r="G747"/>
      <c r="H747" s="1"/>
      <c r="M747"/>
    </row>
    <row r="748" spans="6:13">
      <c r="F748" s="13"/>
      <c r="G748"/>
      <c r="H748" s="1"/>
      <c r="M748"/>
    </row>
    <row r="749" spans="6:13">
      <c r="F749" s="13"/>
      <c r="G749"/>
      <c r="H749" s="1"/>
      <c r="M749"/>
    </row>
    <row r="750" spans="6:13">
      <c r="F750" s="13"/>
      <c r="G750"/>
      <c r="H750" s="1"/>
      <c r="M750"/>
    </row>
    <row r="751" spans="6:13">
      <c r="F751" s="13"/>
      <c r="G751"/>
      <c r="H751" s="1"/>
      <c r="M751"/>
    </row>
    <row r="752" spans="6:13">
      <c r="F752" s="13"/>
      <c r="G752"/>
      <c r="H752" s="1"/>
      <c r="M752"/>
    </row>
    <row r="753" spans="6:13">
      <c r="F753" s="13"/>
      <c r="G753"/>
      <c r="H753" s="1"/>
      <c r="M753"/>
    </row>
    <row r="754" spans="6:13">
      <c r="F754" s="13"/>
      <c r="G754"/>
      <c r="H754" s="1"/>
      <c r="M754"/>
    </row>
    <row r="755" spans="6:13">
      <c r="F755" s="13"/>
      <c r="G755"/>
      <c r="H755" s="1"/>
      <c r="M755"/>
    </row>
    <row r="756" spans="6:13">
      <c r="F756" s="13"/>
      <c r="G756"/>
      <c r="H756" s="1"/>
      <c r="M756"/>
    </row>
    <row r="757" spans="6:13">
      <c r="F757" s="13"/>
      <c r="G757"/>
      <c r="H757" s="1"/>
      <c r="M757"/>
    </row>
    <row r="758" spans="6:13">
      <c r="F758" s="13"/>
      <c r="G758"/>
      <c r="H758" s="1"/>
      <c r="M758"/>
    </row>
    <row r="759" spans="6:13">
      <c r="F759" s="13"/>
      <c r="G759"/>
      <c r="H759" s="1"/>
      <c r="M759"/>
    </row>
    <row r="760" spans="6:13">
      <c r="F760" s="13"/>
      <c r="G760"/>
      <c r="H760" s="1"/>
      <c r="M760"/>
    </row>
    <row r="761" spans="6:13">
      <c r="F761" s="13"/>
      <c r="G761"/>
      <c r="H761" s="1"/>
      <c r="M761"/>
    </row>
    <row r="762" spans="6:13">
      <c r="F762" s="13"/>
      <c r="G762"/>
      <c r="H762" s="1"/>
      <c r="M762"/>
    </row>
    <row r="763" spans="6:13">
      <c r="F763" s="13"/>
      <c r="G763"/>
      <c r="H763" s="1"/>
      <c r="M763"/>
    </row>
    <row r="764" spans="6:13">
      <c r="F764" s="13"/>
      <c r="G764"/>
      <c r="H764" s="1"/>
      <c r="M764"/>
    </row>
    <row r="765" spans="6:13">
      <c r="F765" s="13"/>
      <c r="G765"/>
      <c r="H765" s="1"/>
      <c r="M765"/>
    </row>
    <row r="766" spans="6:13">
      <c r="F766" s="13"/>
      <c r="G766"/>
      <c r="H766" s="1"/>
      <c r="M766"/>
    </row>
    <row r="767" spans="6:13">
      <c r="F767" s="13"/>
      <c r="G767"/>
      <c r="H767" s="1"/>
      <c r="M767"/>
    </row>
    <row r="768" spans="6:13">
      <c r="F768" s="13"/>
      <c r="G768"/>
      <c r="H768" s="1"/>
      <c r="M768"/>
    </row>
    <row r="769" spans="6:13">
      <c r="F769" s="13"/>
      <c r="G769"/>
      <c r="H769" s="1"/>
      <c r="M769"/>
    </row>
    <row r="770" spans="6:13">
      <c r="F770" s="13"/>
      <c r="G770"/>
      <c r="H770" s="1"/>
      <c r="M770"/>
    </row>
    <row r="771" spans="6:13">
      <c r="F771" s="13"/>
      <c r="G771"/>
      <c r="H771" s="1"/>
      <c r="M771"/>
    </row>
    <row r="772" spans="6:13">
      <c r="F772" s="13"/>
      <c r="G772"/>
      <c r="H772" s="1"/>
      <c r="M772"/>
    </row>
    <row r="773" spans="6:13">
      <c r="F773" s="13"/>
      <c r="G773"/>
      <c r="H773" s="1"/>
      <c r="M773"/>
    </row>
    <row r="774" spans="6:13">
      <c r="F774" s="13"/>
      <c r="G774"/>
      <c r="H774" s="1"/>
      <c r="M774"/>
    </row>
    <row r="775" spans="6:13">
      <c r="F775" s="13"/>
      <c r="G775"/>
      <c r="H775" s="1"/>
      <c r="M775"/>
    </row>
    <row r="776" spans="6:13">
      <c r="F776" s="13"/>
      <c r="G776"/>
      <c r="H776" s="1"/>
      <c r="M776"/>
    </row>
    <row r="777" spans="6:13">
      <c r="F777" s="13"/>
      <c r="G777"/>
      <c r="H777" s="1"/>
      <c r="M777"/>
    </row>
    <row r="778" spans="6:13">
      <c r="F778" s="13"/>
      <c r="G778"/>
      <c r="H778" s="1"/>
      <c r="M778"/>
    </row>
    <row r="779" spans="6:13">
      <c r="F779" s="13"/>
      <c r="G779"/>
      <c r="H779" s="1"/>
      <c r="M779"/>
    </row>
    <row r="780" spans="6:13">
      <c r="F780" s="13"/>
      <c r="G780"/>
      <c r="H780" s="1"/>
      <c r="M780"/>
    </row>
    <row r="781" spans="6:13">
      <c r="F781" s="13"/>
      <c r="G781"/>
      <c r="H781" s="1"/>
      <c r="M781"/>
    </row>
    <row r="782" spans="6:13">
      <c r="F782" s="13"/>
      <c r="G782"/>
      <c r="H782" s="1"/>
      <c r="M782"/>
    </row>
    <row r="783" spans="6:13">
      <c r="F783" s="13"/>
      <c r="G783"/>
      <c r="H783" s="1"/>
      <c r="M783"/>
    </row>
    <row r="784" spans="6:13">
      <c r="F784" s="13"/>
      <c r="G784"/>
      <c r="H784" s="1"/>
      <c r="M784"/>
    </row>
    <row r="785" spans="6:13">
      <c r="F785" s="13"/>
      <c r="G785"/>
      <c r="H785" s="1"/>
      <c r="M785"/>
    </row>
    <row r="786" spans="6:13">
      <c r="F786" s="13"/>
      <c r="G786"/>
      <c r="H786" s="1"/>
      <c r="M786"/>
    </row>
    <row r="787" spans="6:13">
      <c r="F787" s="13"/>
      <c r="G787"/>
      <c r="H787" s="1"/>
      <c r="M787"/>
    </row>
    <row r="788" spans="6:13">
      <c r="F788" s="13"/>
      <c r="G788"/>
      <c r="H788" s="1"/>
      <c r="M788"/>
    </row>
    <row r="789" spans="6:13">
      <c r="F789" s="13"/>
      <c r="G789"/>
      <c r="H789" s="1"/>
      <c r="M789"/>
    </row>
    <row r="790" spans="6:13">
      <c r="F790" s="13"/>
      <c r="G790"/>
      <c r="H790" s="1"/>
      <c r="M790"/>
    </row>
    <row r="791" spans="6:13">
      <c r="F791" s="13"/>
      <c r="G791"/>
      <c r="H791" s="1"/>
      <c r="M791"/>
    </row>
    <row r="792" spans="6:13">
      <c r="F792" s="13"/>
      <c r="G792"/>
      <c r="H792" s="1"/>
      <c r="M792"/>
    </row>
    <row r="793" spans="6:13">
      <c r="F793" s="13"/>
      <c r="G793"/>
      <c r="H793" s="1"/>
      <c r="M793"/>
    </row>
    <row r="794" spans="6:13">
      <c r="F794" s="13"/>
      <c r="G794"/>
      <c r="H794" s="1"/>
      <c r="M794"/>
    </row>
    <row r="795" spans="6:13">
      <c r="F795" s="13"/>
      <c r="G795"/>
      <c r="H795" s="1"/>
      <c r="M795"/>
    </row>
    <row r="796" spans="6:13">
      <c r="F796" s="13"/>
      <c r="G796"/>
      <c r="H796" s="1"/>
      <c r="M796"/>
    </row>
    <row r="797" spans="6:13">
      <c r="F797" s="13"/>
      <c r="G797"/>
      <c r="H797" s="1"/>
      <c r="M797"/>
    </row>
    <row r="798" spans="6:13">
      <c r="F798" s="13"/>
      <c r="G798"/>
      <c r="H798" s="1"/>
      <c r="M798"/>
    </row>
    <row r="799" spans="6:13">
      <c r="F799" s="13"/>
      <c r="G799"/>
      <c r="H799" s="1"/>
      <c r="M799"/>
    </row>
    <row r="800" spans="6:13">
      <c r="F800" s="13"/>
      <c r="G800"/>
      <c r="H800" s="1"/>
      <c r="M800"/>
    </row>
    <row r="801" spans="6:13">
      <c r="F801" s="13"/>
      <c r="G801"/>
      <c r="H801" s="1"/>
      <c r="M801"/>
    </row>
    <row r="802" spans="6:13">
      <c r="F802" s="13"/>
      <c r="G802"/>
      <c r="H802" s="1"/>
      <c r="M802"/>
    </row>
    <row r="803" spans="6:13">
      <c r="F803" s="13"/>
      <c r="G803"/>
      <c r="H803" s="1"/>
      <c r="M803"/>
    </row>
    <row r="804" spans="6:13">
      <c r="F804" s="13"/>
      <c r="G804"/>
      <c r="H804" s="1"/>
      <c r="M804"/>
    </row>
    <row r="805" spans="6:13">
      <c r="F805" s="13"/>
      <c r="G805"/>
      <c r="H805" s="1"/>
      <c r="M805"/>
    </row>
    <row r="806" spans="6:13">
      <c r="F806" s="13"/>
      <c r="G806"/>
      <c r="H806" s="1"/>
      <c r="M806"/>
    </row>
    <row r="807" spans="6:13">
      <c r="F807" s="13"/>
      <c r="G807"/>
      <c r="H807" s="1"/>
      <c r="M807"/>
    </row>
    <row r="808" spans="6:13">
      <c r="F808" s="13"/>
      <c r="G808"/>
      <c r="H808" s="1"/>
      <c r="M808"/>
    </row>
    <row r="809" spans="6:13">
      <c r="F809" s="13"/>
      <c r="G809"/>
      <c r="H809" s="1"/>
      <c r="M809"/>
    </row>
    <row r="810" spans="6:13">
      <c r="F810" s="13"/>
      <c r="G810"/>
      <c r="H810" s="1"/>
      <c r="M810"/>
    </row>
    <row r="811" spans="6:13">
      <c r="F811" s="13"/>
      <c r="G811"/>
      <c r="H811" s="1"/>
      <c r="M811"/>
    </row>
    <row r="812" spans="6:13">
      <c r="F812" s="13"/>
      <c r="G812"/>
      <c r="H812" s="1"/>
      <c r="M812"/>
    </row>
    <row r="813" spans="6:13">
      <c r="F813" s="13"/>
      <c r="G813"/>
      <c r="H813" s="1"/>
      <c r="M813"/>
    </row>
    <row r="814" spans="6:13">
      <c r="F814" s="13"/>
      <c r="G814"/>
      <c r="H814" s="1"/>
      <c r="M814"/>
    </row>
    <row r="815" spans="6:13">
      <c r="F815" s="13"/>
      <c r="G815"/>
      <c r="H815" s="1"/>
      <c r="M815"/>
    </row>
    <row r="816" spans="6:13">
      <c r="F816" s="13"/>
      <c r="G816"/>
      <c r="H816" s="1"/>
      <c r="M816"/>
    </row>
    <row r="817" spans="6:13">
      <c r="F817" s="13"/>
      <c r="G817"/>
      <c r="H817" s="1"/>
      <c r="M817"/>
    </row>
    <row r="818" spans="6:13">
      <c r="F818" s="13"/>
      <c r="G818"/>
      <c r="H818" s="1"/>
      <c r="M818"/>
    </row>
    <row r="819" spans="6:13">
      <c r="F819" s="13"/>
      <c r="G819"/>
      <c r="H819" s="1"/>
      <c r="M819"/>
    </row>
    <row r="820" spans="6:13">
      <c r="F820" s="13"/>
      <c r="G820"/>
      <c r="H820" s="1"/>
      <c r="M820"/>
    </row>
    <row r="821" spans="6:13">
      <c r="F821" s="13"/>
      <c r="G821"/>
      <c r="H821" s="1"/>
      <c r="M821"/>
    </row>
    <row r="822" spans="6:13">
      <c r="F822" s="13"/>
      <c r="G822"/>
      <c r="H822" s="1"/>
      <c r="M822"/>
    </row>
    <row r="823" spans="6:13">
      <c r="F823" s="13"/>
      <c r="G823"/>
      <c r="H823" s="1"/>
      <c r="M823"/>
    </row>
    <row r="824" spans="6:13">
      <c r="F824" s="13"/>
      <c r="G824"/>
      <c r="H824" s="1"/>
      <c r="M824"/>
    </row>
    <row r="825" spans="6:13">
      <c r="F825" s="13"/>
      <c r="G825"/>
      <c r="H825" s="1"/>
      <c r="M825"/>
    </row>
    <row r="826" spans="6:13">
      <c r="F826" s="13"/>
      <c r="G826"/>
      <c r="H826" s="1"/>
      <c r="M826"/>
    </row>
    <row r="827" spans="6:13">
      <c r="F827" s="13"/>
      <c r="G827"/>
      <c r="H827" s="1"/>
      <c r="M827"/>
    </row>
    <row r="828" spans="6:13">
      <c r="F828" s="13"/>
      <c r="G828"/>
      <c r="H828" s="1"/>
      <c r="M828"/>
    </row>
    <row r="829" spans="6:13">
      <c r="F829" s="13"/>
      <c r="G829"/>
      <c r="H829" s="1"/>
      <c r="M829"/>
    </row>
    <row r="830" spans="6:13">
      <c r="F830" s="13"/>
      <c r="G830"/>
      <c r="H830" s="1"/>
      <c r="M830"/>
    </row>
    <row r="831" spans="6:13">
      <c r="F831" s="13"/>
      <c r="G831"/>
      <c r="H831" s="1"/>
      <c r="M831"/>
    </row>
    <row r="832" spans="6:13">
      <c r="F832" s="13"/>
      <c r="G832"/>
      <c r="H832" s="1"/>
      <c r="M832"/>
    </row>
    <row r="833" spans="6:13">
      <c r="F833" s="13"/>
      <c r="G833"/>
      <c r="H833" s="1"/>
      <c r="M833"/>
    </row>
    <row r="834" spans="6:13">
      <c r="F834" s="13"/>
      <c r="G834"/>
      <c r="H834" s="1"/>
      <c r="M834"/>
    </row>
    <row r="835" spans="6:13">
      <c r="F835" s="13"/>
      <c r="G835"/>
      <c r="H835" s="1"/>
      <c r="M835"/>
    </row>
    <row r="836" spans="6:13">
      <c r="F836" s="13"/>
      <c r="G836"/>
      <c r="H836" s="1"/>
      <c r="M836"/>
    </row>
    <row r="837" spans="6:13">
      <c r="F837" s="13"/>
      <c r="G837"/>
      <c r="H837" s="1"/>
      <c r="M837"/>
    </row>
    <row r="838" spans="6:13">
      <c r="F838" s="13"/>
      <c r="G838"/>
      <c r="H838" s="1"/>
      <c r="M838"/>
    </row>
    <row r="839" spans="6:13">
      <c r="F839" s="13"/>
      <c r="G839"/>
      <c r="H839" s="1"/>
      <c r="M839"/>
    </row>
    <row r="840" spans="6:13">
      <c r="F840" s="13"/>
      <c r="G840"/>
      <c r="H840" s="1"/>
      <c r="M840"/>
    </row>
    <row r="841" spans="6:13">
      <c r="F841" s="13"/>
      <c r="G841"/>
      <c r="H841" s="1"/>
      <c r="M841"/>
    </row>
    <row r="842" spans="6:13">
      <c r="F842" s="13"/>
      <c r="G842"/>
      <c r="H842" s="1"/>
      <c r="M842"/>
    </row>
    <row r="843" spans="6:13">
      <c r="F843" s="13"/>
      <c r="G843"/>
      <c r="H843" s="1"/>
      <c r="M843"/>
    </row>
    <row r="844" spans="6:13">
      <c r="F844" s="13"/>
      <c r="G844"/>
      <c r="H844" s="1"/>
      <c r="M844"/>
    </row>
    <row r="845" spans="6:13">
      <c r="F845" s="13"/>
      <c r="G845"/>
      <c r="H845" s="1"/>
      <c r="M845"/>
    </row>
    <row r="846" spans="6:13">
      <c r="F846" s="13"/>
      <c r="G846"/>
      <c r="H846" s="1"/>
      <c r="M846"/>
    </row>
    <row r="847" spans="6:13">
      <c r="F847" s="13"/>
      <c r="G847"/>
      <c r="H847" s="1"/>
      <c r="M847"/>
    </row>
    <row r="848" spans="6:13">
      <c r="F848" s="13"/>
      <c r="G848"/>
      <c r="H848" s="1"/>
      <c r="M848"/>
    </row>
    <row r="849" spans="6:13">
      <c r="F849" s="13"/>
      <c r="G849"/>
      <c r="H849" s="1"/>
      <c r="M849"/>
    </row>
    <row r="850" spans="6:13">
      <c r="F850" s="13"/>
      <c r="G850"/>
      <c r="H850" s="1"/>
      <c r="M850"/>
    </row>
    <row r="851" spans="6:13">
      <c r="F851" s="13"/>
      <c r="G851"/>
      <c r="H851" s="1"/>
      <c r="M851"/>
    </row>
    <row r="852" spans="6:13">
      <c r="F852" s="13"/>
      <c r="G852"/>
      <c r="H852" s="1"/>
      <c r="M852"/>
    </row>
    <row r="853" spans="6:13">
      <c r="F853" s="13"/>
      <c r="G853"/>
      <c r="H853" s="1"/>
      <c r="M853"/>
    </row>
    <row r="854" spans="6:13">
      <c r="F854" s="13"/>
      <c r="G854"/>
      <c r="H854" s="1"/>
      <c r="M854"/>
    </row>
    <row r="855" spans="6:13">
      <c r="F855" s="13"/>
      <c r="G855"/>
      <c r="H855" s="1"/>
      <c r="M855"/>
    </row>
    <row r="856" spans="6:13">
      <c r="F856" s="13"/>
      <c r="G856"/>
      <c r="H856" s="1"/>
      <c r="M856"/>
    </row>
    <row r="857" spans="6:13">
      <c r="F857" s="13"/>
      <c r="G857"/>
      <c r="H857" s="1"/>
      <c r="M857"/>
    </row>
    <row r="858" spans="6:13">
      <c r="F858" s="13"/>
      <c r="G858"/>
      <c r="H858" s="1"/>
      <c r="M858"/>
    </row>
    <row r="859" spans="6:13">
      <c r="F859" s="13"/>
      <c r="G859"/>
      <c r="H859" s="1"/>
      <c r="M859"/>
    </row>
    <row r="860" spans="6:13">
      <c r="F860" s="13"/>
      <c r="G860"/>
      <c r="H860" s="1"/>
      <c r="M860"/>
    </row>
    <row r="861" spans="6:13">
      <c r="F861" s="13"/>
      <c r="G861"/>
      <c r="H861" s="1"/>
      <c r="M861"/>
    </row>
    <row r="862" spans="6:13">
      <c r="F862" s="13"/>
      <c r="G862"/>
      <c r="H862" s="1"/>
      <c r="M862"/>
    </row>
    <row r="863" spans="6:13">
      <c r="F863" s="13"/>
      <c r="G863"/>
      <c r="H863" s="1"/>
      <c r="M863"/>
    </row>
    <row r="864" spans="6:13">
      <c r="F864" s="13"/>
      <c r="G864"/>
      <c r="H864" s="1"/>
      <c r="M864"/>
    </row>
    <row r="865" spans="6:13">
      <c r="F865" s="13"/>
      <c r="G865"/>
      <c r="H865" s="1"/>
      <c r="M865"/>
    </row>
    <row r="866" spans="6:13">
      <c r="F866" s="13"/>
      <c r="G866"/>
      <c r="H866" s="1"/>
      <c r="M866"/>
    </row>
    <row r="867" spans="6:13">
      <c r="F867" s="13"/>
      <c r="G867"/>
      <c r="H867" s="1"/>
      <c r="M867"/>
    </row>
    <row r="868" spans="6:13">
      <c r="F868" s="13"/>
      <c r="G868"/>
      <c r="H868" s="1"/>
      <c r="M868"/>
    </row>
    <row r="869" spans="6:13">
      <c r="F869" s="13"/>
      <c r="G869"/>
      <c r="H869" s="1"/>
      <c r="M869"/>
    </row>
    <row r="870" spans="6:13">
      <c r="F870" s="13"/>
      <c r="G870"/>
      <c r="H870" s="1"/>
      <c r="M870"/>
    </row>
    <row r="871" spans="6:13">
      <c r="F871" s="13"/>
      <c r="G871"/>
      <c r="H871" s="1"/>
      <c r="M871"/>
    </row>
    <row r="872" spans="6:13">
      <c r="F872" s="13"/>
      <c r="G872"/>
      <c r="H872" s="1"/>
      <c r="M872"/>
    </row>
    <row r="873" spans="6:13">
      <c r="F873" s="13"/>
      <c r="G873"/>
      <c r="H873" s="1"/>
      <c r="M873"/>
    </row>
    <row r="874" spans="6:13">
      <c r="F874" s="13"/>
      <c r="G874"/>
      <c r="H874" s="1"/>
      <c r="M874"/>
    </row>
    <row r="875" spans="6:13">
      <c r="F875" s="13"/>
      <c r="G875"/>
      <c r="H875" s="1"/>
      <c r="M875"/>
    </row>
    <row r="876" spans="6:13">
      <c r="F876" s="13"/>
      <c r="G876"/>
      <c r="H876" s="1"/>
      <c r="M876"/>
    </row>
    <row r="877" spans="6:13">
      <c r="F877" s="13"/>
      <c r="G877"/>
      <c r="H877" s="1"/>
      <c r="M877"/>
    </row>
    <row r="878" spans="6:13">
      <c r="F878" s="13"/>
      <c r="G878"/>
      <c r="H878" s="1"/>
      <c r="M878"/>
    </row>
    <row r="879" spans="6:13">
      <c r="F879" s="13"/>
      <c r="G879"/>
      <c r="H879" s="1"/>
      <c r="M879"/>
    </row>
    <row r="880" spans="6:13">
      <c r="F880" s="13"/>
      <c r="G880"/>
      <c r="H880" s="1"/>
      <c r="M880"/>
    </row>
    <row r="881" spans="6:13">
      <c r="F881" s="13"/>
      <c r="G881"/>
      <c r="H881" s="1"/>
      <c r="M881"/>
    </row>
    <row r="882" spans="6:13">
      <c r="F882" s="13"/>
      <c r="G882"/>
      <c r="H882" s="1"/>
      <c r="M882"/>
    </row>
    <row r="883" spans="6:13">
      <c r="F883" s="13"/>
      <c r="G883"/>
      <c r="H883" s="1"/>
      <c r="M883"/>
    </row>
    <row r="884" spans="6:13">
      <c r="F884" s="13"/>
      <c r="G884"/>
      <c r="H884" s="1"/>
      <c r="M884"/>
    </row>
    <row r="885" spans="6:13">
      <c r="F885" s="13"/>
      <c r="G885"/>
      <c r="H885" s="1"/>
      <c r="M885"/>
    </row>
    <row r="886" spans="6:13">
      <c r="F886" s="13"/>
      <c r="G886"/>
      <c r="H886" s="1"/>
      <c r="M886"/>
    </row>
    <row r="887" spans="6:13">
      <c r="F887" s="13"/>
      <c r="G887"/>
      <c r="H887" s="1"/>
      <c r="M887"/>
    </row>
    <row r="888" spans="6:13">
      <c r="F888" s="13"/>
      <c r="G888"/>
      <c r="H888" s="1"/>
      <c r="M888"/>
    </row>
    <row r="889" spans="6:13">
      <c r="F889" s="13"/>
      <c r="G889"/>
      <c r="H889" s="1"/>
      <c r="M889"/>
    </row>
    <row r="890" spans="6:13">
      <c r="F890" s="13"/>
      <c r="G890"/>
      <c r="H890" s="1"/>
      <c r="M890"/>
    </row>
    <row r="891" spans="6:13">
      <c r="F891" s="13"/>
      <c r="G891"/>
      <c r="H891" s="1"/>
      <c r="M891"/>
    </row>
    <row r="892" spans="6:13">
      <c r="F892" s="13"/>
      <c r="G892"/>
      <c r="H892" s="1"/>
      <c r="M892"/>
    </row>
    <row r="893" spans="6:13">
      <c r="F893" s="13"/>
      <c r="G893"/>
      <c r="H893" s="1"/>
      <c r="M893"/>
    </row>
    <row r="894" spans="6:13">
      <c r="F894" s="13"/>
      <c r="G894"/>
      <c r="H894" s="1"/>
      <c r="M894"/>
    </row>
    <row r="895" spans="6:13">
      <c r="F895" s="13"/>
      <c r="G895"/>
      <c r="H895" s="1"/>
      <c r="M895"/>
    </row>
    <row r="896" spans="6:13">
      <c r="F896" s="13"/>
      <c r="G896"/>
      <c r="H896" s="1"/>
      <c r="M896"/>
    </row>
    <row r="897" spans="6:13">
      <c r="F897" s="13"/>
      <c r="G897"/>
      <c r="H897" s="1"/>
      <c r="M897"/>
    </row>
    <row r="898" spans="6:13">
      <c r="F898" s="13"/>
      <c r="G898"/>
      <c r="H898" s="1"/>
      <c r="M898"/>
    </row>
    <row r="899" spans="6:13">
      <c r="F899" s="13"/>
      <c r="G899"/>
      <c r="H899" s="1"/>
      <c r="M899"/>
    </row>
    <row r="900" spans="6:13">
      <c r="F900" s="13"/>
      <c r="G900"/>
      <c r="H900" s="1"/>
      <c r="M900"/>
    </row>
    <row r="901" spans="6:13">
      <c r="F901" s="13"/>
      <c r="G901"/>
      <c r="H901" s="1"/>
      <c r="M901"/>
    </row>
    <row r="902" spans="6:13">
      <c r="F902" s="13"/>
      <c r="G902"/>
      <c r="H902" s="1"/>
      <c r="M902"/>
    </row>
    <row r="903" spans="6:13">
      <c r="F903" s="13"/>
      <c r="G903"/>
      <c r="H903" s="1"/>
      <c r="M903"/>
    </row>
    <row r="904" spans="6:13">
      <c r="F904" s="13"/>
      <c r="G904"/>
      <c r="H904" s="1"/>
      <c r="M904"/>
    </row>
    <row r="905" spans="6:13">
      <c r="F905" s="13"/>
      <c r="G905"/>
      <c r="H905" s="1"/>
      <c r="M905"/>
    </row>
    <row r="906" spans="6:13">
      <c r="F906" s="13"/>
      <c r="G906"/>
      <c r="H906" s="1"/>
      <c r="M906"/>
    </row>
    <row r="907" spans="6:13">
      <c r="F907" s="13"/>
      <c r="G907"/>
      <c r="H907" s="1"/>
      <c r="M907"/>
    </row>
    <row r="908" spans="6:13">
      <c r="F908" s="13"/>
      <c r="G908"/>
      <c r="H908" s="1"/>
      <c r="M908"/>
    </row>
    <row r="909" spans="6:13">
      <c r="F909" s="13"/>
      <c r="G909"/>
      <c r="H909" s="1"/>
      <c r="M909"/>
    </row>
    <row r="910" spans="6:13">
      <c r="F910" s="13"/>
      <c r="G910"/>
      <c r="H910" s="1"/>
      <c r="M910"/>
    </row>
    <row r="911" spans="6:13">
      <c r="F911" s="13"/>
      <c r="G911"/>
      <c r="H911" s="1"/>
      <c r="M911"/>
    </row>
    <row r="912" spans="6:13">
      <c r="F912" s="13"/>
      <c r="G912"/>
      <c r="H912" s="1"/>
      <c r="M912"/>
    </row>
    <row r="913" spans="6:13">
      <c r="F913" s="13"/>
      <c r="G913"/>
      <c r="H913" s="1"/>
      <c r="M913"/>
    </row>
    <row r="914" spans="6:13">
      <c r="F914" s="13"/>
      <c r="G914"/>
      <c r="H914" s="1"/>
      <c r="M914"/>
    </row>
    <row r="915" spans="6:13">
      <c r="F915" s="13"/>
      <c r="G915"/>
      <c r="H915" s="1"/>
      <c r="M915"/>
    </row>
    <row r="916" spans="6:13">
      <c r="F916" s="13"/>
      <c r="G916"/>
      <c r="H916" s="1"/>
      <c r="M916"/>
    </row>
    <row r="917" spans="6:13">
      <c r="F917" s="13"/>
      <c r="G917"/>
      <c r="H917" s="1"/>
      <c r="M917"/>
    </row>
    <row r="918" spans="6:13">
      <c r="F918" s="13"/>
      <c r="G918"/>
      <c r="H918" s="1"/>
      <c r="M918"/>
    </row>
    <row r="919" spans="6:13">
      <c r="F919" s="13"/>
      <c r="G919"/>
      <c r="H919" s="1"/>
      <c r="M919"/>
    </row>
    <row r="920" spans="6:13">
      <c r="F920" s="13"/>
      <c r="G920"/>
      <c r="H920" s="1"/>
      <c r="M920"/>
    </row>
    <row r="921" spans="6:13">
      <c r="F921" s="13"/>
      <c r="G921"/>
      <c r="H921" s="1"/>
      <c r="M921"/>
    </row>
    <row r="922" spans="6:13">
      <c r="F922" s="13"/>
      <c r="G922"/>
      <c r="H922" s="1"/>
      <c r="M922"/>
    </row>
    <row r="923" spans="6:13">
      <c r="F923" s="13"/>
      <c r="G923"/>
      <c r="H923" s="1"/>
      <c r="M923"/>
    </row>
    <row r="924" spans="6:13">
      <c r="F924" s="13"/>
      <c r="G924"/>
      <c r="H924" s="1"/>
      <c r="M924"/>
    </row>
    <row r="925" spans="6:13">
      <c r="F925" s="13"/>
      <c r="G925"/>
      <c r="H925" s="1"/>
      <c r="M925"/>
    </row>
    <row r="926" spans="6:13">
      <c r="F926" s="13"/>
      <c r="G926"/>
      <c r="H926" s="1"/>
      <c r="M926"/>
    </row>
    <row r="927" spans="6:13">
      <c r="F927" s="13"/>
      <c r="G927"/>
      <c r="H927" s="1"/>
      <c r="M927"/>
    </row>
    <row r="928" spans="6:13">
      <c r="F928" s="13"/>
      <c r="G928"/>
      <c r="H928" s="1"/>
      <c r="M928"/>
    </row>
    <row r="929" spans="6:13">
      <c r="F929" s="13"/>
      <c r="G929"/>
      <c r="H929" s="1"/>
      <c r="M929"/>
    </row>
    <row r="930" spans="6:13">
      <c r="F930" s="13"/>
      <c r="G930"/>
      <c r="H930" s="1"/>
      <c r="M930"/>
    </row>
    <row r="931" spans="6:13">
      <c r="F931" s="13"/>
      <c r="G931"/>
      <c r="H931" s="1"/>
      <c r="M931"/>
    </row>
    <row r="932" spans="6:13">
      <c r="F932" s="13"/>
      <c r="G932"/>
      <c r="H932" s="1"/>
      <c r="M932"/>
    </row>
    <row r="933" spans="6:13">
      <c r="F933" s="13"/>
      <c r="G933"/>
      <c r="H933" s="1"/>
      <c r="M933"/>
    </row>
    <row r="934" spans="6:13">
      <c r="F934" s="13"/>
      <c r="G934"/>
      <c r="H934" s="1"/>
      <c r="M934"/>
    </row>
    <row r="935" spans="6:13">
      <c r="F935" s="13"/>
      <c r="G935"/>
      <c r="H935" s="1"/>
      <c r="M935"/>
    </row>
    <row r="936" spans="6:13">
      <c r="F936" s="13"/>
      <c r="G936"/>
      <c r="H936" s="1"/>
      <c r="M936"/>
    </row>
    <row r="937" spans="6:13">
      <c r="F937" s="13"/>
      <c r="G937"/>
      <c r="H937" s="1"/>
      <c r="M937"/>
    </row>
    <row r="938" spans="6:13">
      <c r="F938" s="13"/>
      <c r="G938"/>
      <c r="H938" s="1"/>
      <c r="M938"/>
    </row>
    <row r="939" spans="6:13">
      <c r="F939" s="13"/>
      <c r="G939"/>
      <c r="H939" s="1"/>
      <c r="M939"/>
    </row>
    <row r="940" spans="6:13">
      <c r="G940"/>
      <c r="H940" s="1"/>
      <c r="M940"/>
    </row>
  </sheetData>
  <mergeCells count="1">
    <mergeCell ref="G3:I3"/>
  </mergeCells>
  <conditionalFormatting sqref="A5:D125 E25:E124 M122 E125:F125">
    <cfRule type="cellIs" dxfId="9" priority="11" operator="lessThan">
      <formula>0</formula>
    </cfRule>
  </conditionalFormatting>
  <conditionalFormatting sqref="E5:L19 E19:E23 F20:L23 F24:K24 F25:L31 F32:J35 L32:L35 F36:L78 F79:I79 K79:L79 F120:H120 J120:L120 F121:L124 L125:M125">
    <cfRule type="cellIs" dxfId="8" priority="16" operator="lessThan">
      <formula>0</formula>
    </cfRule>
  </conditionalFormatting>
  <conditionalFormatting sqref="F127:F129 D132:E132 A143:C143 D150:E150">
    <cfRule type="cellIs" dxfId="7" priority="7" operator="lessThan">
      <formula>0</formula>
    </cfRule>
  </conditionalFormatting>
  <conditionalFormatting sqref="F131:F143 G135:G144">
    <cfRule type="cellIs" dxfId="6" priority="14" operator="lessThan">
      <formula>0</formula>
    </cfRule>
  </conditionalFormatting>
  <conditionalFormatting sqref="F80:L119">
    <cfRule type="cellIs" dxfId="5" priority="2" operator="lessThan">
      <formula>0</formula>
    </cfRule>
  </conditionalFormatting>
  <pageMargins left="0.75" right="0.75" top="1" bottom="1" header="0.5" footer="0.5"/>
  <pageSetup paperSize="9" orientation="portrait" horizontalDpi="4294967292" verticalDpi="4294967292"/>
  <ignoredErrors>
    <ignoredError sqref="B8" twoDigitTextYear="1"/>
  </ignoredError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workbookViewId="0">
      <selection activeCell="B2" sqref="B2"/>
    </sheetView>
  </sheetViews>
  <sheetFormatPr baseColWidth="10" defaultColWidth="10.83203125" defaultRowHeight="19"/>
  <cols>
    <col min="1" max="1" width="42.5" style="33" bestFit="1" customWidth="1"/>
    <col min="2" max="2" width="12.83203125" style="34" bestFit="1" customWidth="1"/>
    <col min="3" max="16384" width="10.83203125" style="33"/>
  </cols>
  <sheetData>
    <row r="1" spans="1:2">
      <c r="A1" s="33" t="str">
        <f>'Overzicht NMV 2024-2025'!B1</f>
        <v>Begroting NMV 2024-2025</v>
      </c>
      <c r="B1" s="34" t="str">
        <f>'Overzicht NMV 2024-2025'!C4</f>
        <v>2024-2025</v>
      </c>
    </row>
    <row r="3" spans="1:2">
      <c r="A3" s="35" t="str">
        <f>'Overzicht NMV 2024-2025'!B4</f>
        <v>BATEN</v>
      </c>
      <c r="B3" s="36"/>
    </row>
    <row r="4" spans="1:2">
      <c r="A4" s="37" t="str">
        <f>'Overzicht NMV 2024-2025'!B5</f>
        <v>Contributies</v>
      </c>
      <c r="B4" s="36">
        <f>'Overzicht NMV 2024-2025'!C5</f>
        <v>421333.5</v>
      </c>
    </row>
    <row r="5" spans="1:2">
      <c r="A5" s="37" t="str">
        <f>'Overzicht NMV 2024-2025'!B12</f>
        <v>Verkopen en royalties</v>
      </c>
      <c r="B5" s="36">
        <f>'Overzicht NMV 2024-2025'!C12</f>
        <v>6750</v>
      </c>
    </row>
    <row r="6" spans="1:2">
      <c r="A6" s="38" t="str">
        <f>'Overzicht NMV 2024-2025'!B19</f>
        <v>Conferenties</v>
      </c>
      <c r="B6" s="39">
        <f>'Overzicht NMV 2024-2025'!C19</f>
        <v>34500</v>
      </c>
    </row>
    <row r="7" spans="1:2">
      <c r="A7" s="37" t="str">
        <f>'Overzicht NMV 2024-2025'!B23</f>
        <v>Cursussen, trainingen en Ontwikkelingen</v>
      </c>
      <c r="B7" s="36">
        <f>'Overzicht NMV 2024-2025'!C23</f>
        <v>0</v>
      </c>
    </row>
    <row r="8" spans="1:2">
      <c r="A8" s="37" t="str">
        <f>'Overzicht NMV 2024-2025'!B26</f>
        <v>Financiele en overige baten</v>
      </c>
      <c r="B8" s="36">
        <f>'Overzicht NMV 2024-2025'!C26</f>
        <v>0</v>
      </c>
    </row>
    <row r="9" spans="1:2">
      <c r="A9" s="40"/>
      <c r="B9" s="36"/>
    </row>
    <row r="10" spans="1:2">
      <c r="A10" s="35" t="str">
        <f>'Overzicht NMV 2024-2025'!B30</f>
        <v>LASTEN</v>
      </c>
      <c r="B10" s="36"/>
    </row>
    <row r="11" spans="1:2">
      <c r="A11" s="37" t="str">
        <f>'Overzicht NMV 2024-2025'!B31</f>
        <v>Personeel</v>
      </c>
      <c r="B11" s="36">
        <f>'Overzicht NMV 2024-2025'!C31</f>
        <v>101400</v>
      </c>
    </row>
    <row r="12" spans="1:2">
      <c r="A12" s="37" t="str">
        <f>'Overzicht NMV 2024-2025'!B43</f>
        <v>Huisvesting</v>
      </c>
      <c r="B12" s="36">
        <f>'Overzicht NMV 2024-2025'!C43</f>
        <v>10050</v>
      </c>
    </row>
    <row r="13" spans="1:2">
      <c r="A13" s="37" t="str">
        <f>'Overzicht NMV 2024-2025'!B48</f>
        <v>Apparatuur</v>
      </c>
      <c r="B13" s="36">
        <f>'Overzicht NMV 2024-2025'!C48</f>
        <v>0</v>
      </c>
    </row>
    <row r="14" spans="1:2">
      <c r="A14" s="37" t="str">
        <f>'Overzicht NMV 2024-2025'!B52</f>
        <v>Bestuurskosten</v>
      </c>
      <c r="B14" s="36">
        <f>'Overzicht NMV 2024-2025'!C52</f>
        <v>71650</v>
      </c>
    </row>
    <row r="15" spans="1:2">
      <c r="A15" s="37" t="str">
        <f>'Overzicht NMV 2024-2025'!B59</f>
        <v>Algemene (bureau)kosten</v>
      </c>
      <c r="B15" s="36">
        <f>'Overzicht NMV 2024-2025'!C59</f>
        <v>29250</v>
      </c>
    </row>
    <row r="16" spans="1:2">
      <c r="A16" s="37" t="str">
        <f>'Overzicht NMV 2024-2025'!B69</f>
        <v>Conferenties en regio/netwerk bijeenkomsten</v>
      </c>
      <c r="B16" s="36">
        <f>'Overzicht NMV 2024-2025'!C69</f>
        <v>81500</v>
      </c>
    </row>
    <row r="17" spans="1:2">
      <c r="A17" s="37" t="str">
        <f>'Overzicht NMV 2024-2025'!B75</f>
        <v>Cursussen, trainingen en Ontwikkelingen</v>
      </c>
      <c r="B17" s="36">
        <f>'Overzicht NMV 2024-2025'!C75</f>
        <v>75584</v>
      </c>
    </row>
    <row r="18" spans="1:2">
      <c r="A18" s="37" t="str">
        <f>'Overzicht NMV 2024-2025'!B87</f>
        <v>Kwaliteitsbewaking</v>
      </c>
      <c r="B18" s="36">
        <f>'Overzicht NMV 2024-2025'!C87</f>
        <v>139644</v>
      </c>
    </row>
    <row r="19" spans="1:2">
      <c r="A19" s="37" t="str">
        <f>'Overzicht NMV 2024-2025'!B92</f>
        <v>Regievoering Montessori Ontwikkelingen (voorheen MOC)</v>
      </c>
      <c r="B19" s="36">
        <f>'Overzicht NMV 2024-2025'!C92</f>
        <v>18000</v>
      </c>
    </row>
    <row r="20" spans="1:2">
      <c r="A20" s="37" t="str">
        <f>'Overzicht NMV 2024-2025'!B95</f>
        <v>Verkoop en ontwikkeling</v>
      </c>
      <c r="B20" s="36">
        <f>'Overzicht NMV 2024-2025'!C95</f>
        <v>46550</v>
      </c>
    </row>
    <row r="21" spans="1:2">
      <c r="A21" s="37" t="str">
        <f>'Overzicht NMV 2024-2025'!B101</f>
        <v>PR/Communicatie</v>
      </c>
      <c r="B21" s="36">
        <f>'Overzicht NMV 2024-2025'!C101</f>
        <v>55133.333333333336</v>
      </c>
    </row>
    <row r="22" spans="1:2">
      <c r="A22" s="37" t="str">
        <f>'Overzicht NMV 2024-2025'!B116</f>
        <v>Overige kosten algemeen</v>
      </c>
      <c r="B22" s="36">
        <f>'Overzicht NMV 2024-2025'!C116</f>
        <v>10350</v>
      </c>
    </row>
    <row r="24" spans="1:2">
      <c r="A24" s="41" t="str">
        <f>A3</f>
        <v>BATEN</v>
      </c>
      <c r="B24" s="42">
        <f>SUM(B4:B8)</f>
        <v>462583.5</v>
      </c>
    </row>
    <row r="25" spans="1:2">
      <c r="A25" s="41" t="str">
        <f>A10</f>
        <v>LASTEN</v>
      </c>
      <c r="B25" s="42">
        <f>SUM(B11:B22)</f>
        <v>639111.33333333337</v>
      </c>
    </row>
    <row r="26" spans="1:2">
      <c r="A26" s="35" t="s">
        <v>91</v>
      </c>
      <c r="B26" s="43">
        <f>B24-B25</f>
        <v>-176527.83333333337</v>
      </c>
    </row>
    <row r="27" spans="1:2">
      <c r="B27" s="33"/>
    </row>
    <row r="28" spans="1:2">
      <c r="B28" s="33"/>
    </row>
    <row r="29" spans="1:2">
      <c r="B29" s="33"/>
    </row>
    <row r="30" spans="1:2">
      <c r="B30" s="33"/>
    </row>
    <row r="31" spans="1:2">
      <c r="B31" s="33"/>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4B7F1-177D-2E4E-8194-121B33BC033D}">
  <dimension ref="A1:V58"/>
  <sheetViews>
    <sheetView zoomScale="121" zoomScaleNormal="120" workbookViewId="0">
      <selection activeCell="A8" sqref="A8"/>
    </sheetView>
  </sheetViews>
  <sheetFormatPr baseColWidth="10" defaultColWidth="10.83203125" defaultRowHeight="16"/>
  <cols>
    <col min="1" max="1" width="35.83203125" bestFit="1" customWidth="1"/>
    <col min="2" max="2" width="22.1640625" bestFit="1" customWidth="1"/>
    <col min="3" max="3" width="21.1640625" customWidth="1"/>
    <col min="4" max="4" width="22.1640625" customWidth="1"/>
    <col min="5" max="5" width="13.33203125" customWidth="1"/>
    <col min="6" max="6" width="36.1640625" bestFit="1" customWidth="1"/>
    <col min="7" max="7" width="35" bestFit="1" customWidth="1"/>
    <col min="8" max="8" width="23" bestFit="1" customWidth="1"/>
    <col min="9" max="9" width="19.83203125" bestFit="1" customWidth="1"/>
    <col min="10" max="11" width="22.6640625" bestFit="1" customWidth="1"/>
    <col min="12" max="12" width="17" bestFit="1" customWidth="1"/>
    <col min="13" max="13" width="16.5" bestFit="1" customWidth="1"/>
    <col min="14" max="14" width="7.33203125" bestFit="1" customWidth="1"/>
    <col min="15" max="15" width="26.1640625" bestFit="1" customWidth="1"/>
  </cols>
  <sheetData>
    <row r="1" spans="1:13">
      <c r="A1" s="49" t="s">
        <v>189</v>
      </c>
      <c r="B1" s="50"/>
      <c r="C1" s="50" t="s">
        <v>52</v>
      </c>
      <c r="D1" s="50" t="s">
        <v>53</v>
      </c>
      <c r="E1" s="51" t="s">
        <v>54</v>
      </c>
      <c r="F1" s="51" t="s">
        <v>55</v>
      </c>
      <c r="G1" s="51" t="s">
        <v>56</v>
      </c>
      <c r="H1" s="51" t="s">
        <v>57</v>
      </c>
      <c r="I1" s="52" t="s">
        <v>58</v>
      </c>
      <c r="J1" s="53" t="s">
        <v>59</v>
      </c>
      <c r="K1" s="54" t="s">
        <v>114</v>
      </c>
    </row>
    <row r="2" spans="1:13">
      <c r="B2" s="50" t="s">
        <v>104</v>
      </c>
      <c r="C2" s="55">
        <v>32</v>
      </c>
      <c r="D2" s="56">
        <v>1000</v>
      </c>
      <c r="E2" s="55"/>
      <c r="F2" s="51">
        <v>44.4</v>
      </c>
      <c r="G2" s="51">
        <v>2.1</v>
      </c>
      <c r="H2" s="52">
        <v>2.69</v>
      </c>
      <c r="I2" s="57"/>
      <c r="J2" s="58">
        <f>((D2/(C2+E2))*C2*G2)+((D2/(C2+E2))*E2*H2)</f>
        <v>2100</v>
      </c>
      <c r="K2" s="54"/>
    </row>
    <row r="3" spans="1:13">
      <c r="A3" s="49"/>
      <c r="B3" s="59" t="s">
        <v>105</v>
      </c>
      <c r="C3" s="55">
        <v>165</v>
      </c>
      <c r="D3" s="56">
        <v>40000</v>
      </c>
      <c r="E3" s="55"/>
      <c r="F3" s="51">
        <v>0</v>
      </c>
      <c r="G3" s="51">
        <v>5.46</v>
      </c>
      <c r="H3" s="52">
        <v>4.54</v>
      </c>
      <c r="I3" s="10"/>
      <c r="J3" s="58">
        <f>((D3/(C3+E3))*C3*G3)+((D3/(C3+E3))*E3*H3)</f>
        <v>218400</v>
      </c>
      <c r="K3" s="54"/>
    </row>
    <row r="4" spans="1:13">
      <c r="A4" s="49"/>
      <c r="B4" s="59" t="s">
        <v>2</v>
      </c>
      <c r="C4" s="55">
        <v>19</v>
      </c>
      <c r="D4" s="56">
        <v>17818</v>
      </c>
      <c r="E4" s="55"/>
      <c r="F4" s="51">
        <v>0</v>
      </c>
      <c r="G4" s="60">
        <v>7</v>
      </c>
      <c r="H4" s="61">
        <v>7</v>
      </c>
      <c r="I4" s="62">
        <f>C56</f>
        <v>9900</v>
      </c>
      <c r="J4" s="63">
        <f>((D4/(C4+E4))*C4*G4)+((D4/(C4+E4))*E4*H4)+I4</f>
        <v>134626</v>
      </c>
      <c r="K4" s="64">
        <f>((D4/(C4+E4))*C4*5.5)+((D4/(C4+E4))*E4*5.5)+I4</f>
        <v>107899</v>
      </c>
      <c r="L4" t="s">
        <v>115</v>
      </c>
    </row>
    <row r="5" spans="1:13">
      <c r="A5" s="49"/>
      <c r="B5" s="50" t="s">
        <v>3</v>
      </c>
      <c r="C5" s="55">
        <v>12</v>
      </c>
      <c r="D5" s="56"/>
      <c r="E5" s="55"/>
      <c r="F5" s="51">
        <v>765</v>
      </c>
      <c r="G5" s="51">
        <v>225</v>
      </c>
      <c r="H5" s="52">
        <v>0</v>
      </c>
      <c r="I5" s="29"/>
      <c r="J5" s="58">
        <f>(C5*F5)+(D5*G5)</f>
        <v>9180</v>
      </c>
      <c r="K5" s="54"/>
    </row>
    <row r="6" spans="1:13">
      <c r="A6" s="65"/>
      <c r="B6" s="66"/>
      <c r="C6" s="66" t="s">
        <v>60</v>
      </c>
      <c r="D6" s="67" t="s">
        <v>61</v>
      </c>
      <c r="E6" s="68"/>
      <c r="F6" s="66" t="s">
        <v>60</v>
      </c>
      <c r="G6" s="67" t="s">
        <v>61</v>
      </c>
      <c r="H6" s="69"/>
      <c r="I6" s="70"/>
      <c r="K6" s="49"/>
    </row>
    <row r="8" spans="1:13">
      <c r="B8" s="71"/>
      <c r="C8" s="72"/>
      <c r="I8" s="10" t="s">
        <v>116</v>
      </c>
      <c r="J8" s="62">
        <f>J2+J3+J4</f>
        <v>355126</v>
      </c>
    </row>
    <row r="9" spans="1:13">
      <c r="A9" s="65"/>
      <c r="C9" s="73"/>
      <c r="D9" s="109"/>
      <c r="E9" s="67"/>
      <c r="I9" s="10" t="s">
        <v>51</v>
      </c>
      <c r="J9" s="62">
        <f>J5</f>
        <v>9180</v>
      </c>
    </row>
    <row r="10" spans="1:13">
      <c r="A10" s="74"/>
      <c r="B10" s="75"/>
      <c r="C10" s="76"/>
      <c r="E10" s="77"/>
      <c r="I10" s="10" t="s">
        <v>5</v>
      </c>
      <c r="J10" s="78">
        <f>315*35</f>
        <v>11025</v>
      </c>
    </row>
    <row r="11" spans="1:13">
      <c r="A11" s="75"/>
      <c r="B11" s="79"/>
      <c r="C11" s="76"/>
      <c r="I11" s="31" t="s">
        <v>117</v>
      </c>
      <c r="J11" s="80">
        <f>SUM(J8:J10)</f>
        <v>375331</v>
      </c>
    </row>
    <row r="12" spans="1:13">
      <c r="A12" s="75"/>
      <c r="B12" s="79"/>
      <c r="C12" s="76"/>
    </row>
    <row r="13" spans="1:13">
      <c r="A13" s="75"/>
      <c r="B13" s="79"/>
      <c r="C13" s="76"/>
      <c r="D13" s="66"/>
    </row>
    <row r="14" spans="1:13">
      <c r="A14" s="29" t="s">
        <v>118</v>
      </c>
      <c r="B14" s="29" t="s">
        <v>119</v>
      </c>
      <c r="C14" s="29" t="s">
        <v>120</v>
      </c>
      <c r="D14" s="29" t="s">
        <v>121</v>
      </c>
      <c r="E14" s="29" t="s">
        <v>122</v>
      </c>
      <c r="F14" s="29" t="s">
        <v>123</v>
      </c>
      <c r="G14" s="29" t="s">
        <v>124</v>
      </c>
      <c r="H14" s="29" t="s">
        <v>125</v>
      </c>
      <c r="I14" s="29" t="s">
        <v>126</v>
      </c>
      <c r="J14" s="29" t="s">
        <v>127</v>
      </c>
    </row>
    <row r="15" spans="1:13">
      <c r="A15" s="29" t="s">
        <v>128</v>
      </c>
      <c r="B15" s="81">
        <f>C15/2</f>
        <v>2.75</v>
      </c>
      <c r="C15" s="81">
        <v>5.5</v>
      </c>
      <c r="D15" s="82">
        <v>7</v>
      </c>
      <c r="E15" s="83">
        <v>250</v>
      </c>
      <c r="F15" s="83">
        <v>250</v>
      </c>
      <c r="G15" s="83">
        <v>250</v>
      </c>
      <c r="H15" s="83">
        <v>250</v>
      </c>
      <c r="I15" s="83">
        <v>35</v>
      </c>
      <c r="J15" s="83">
        <v>25</v>
      </c>
      <c r="K15" s="49"/>
      <c r="L15" s="49"/>
      <c r="M15" s="49"/>
    </row>
    <row r="16" spans="1:13">
      <c r="A16" s="17"/>
      <c r="B16" s="84"/>
      <c r="C16" s="85"/>
      <c r="D16" s="85"/>
      <c r="E16" s="86"/>
      <c r="F16" s="85"/>
      <c r="G16" s="87"/>
      <c r="H16" s="85"/>
      <c r="I16" s="88"/>
      <c r="J16" s="71"/>
      <c r="K16" s="49"/>
      <c r="L16" s="49"/>
      <c r="M16" s="49"/>
    </row>
    <row r="17" spans="1:13">
      <c r="A17" s="17"/>
      <c r="B17" s="84"/>
      <c r="C17" s="85"/>
      <c r="D17" s="85"/>
      <c r="E17" s="86"/>
      <c r="K17" s="49"/>
      <c r="L17" s="49"/>
      <c r="M17" s="49"/>
    </row>
    <row r="18" spans="1:13">
      <c r="A18" s="31" t="s">
        <v>129</v>
      </c>
      <c r="B18" s="116" t="s">
        <v>130</v>
      </c>
      <c r="C18" s="114"/>
      <c r="D18" s="112"/>
      <c r="E18" s="86"/>
      <c r="F18" s="89" t="s">
        <v>131</v>
      </c>
      <c r="G18" s="90" t="s">
        <v>132</v>
      </c>
      <c r="H18" s="89" t="s">
        <v>133</v>
      </c>
      <c r="I18" s="62" t="s">
        <v>134</v>
      </c>
      <c r="J18" s="91" t="s">
        <v>135</v>
      </c>
      <c r="K18" s="49"/>
      <c r="L18" s="49"/>
      <c r="M18" s="49"/>
    </row>
    <row r="19" spans="1:13">
      <c r="A19" s="92" t="s">
        <v>136</v>
      </c>
      <c r="B19" s="117">
        <f>((C2+E2)*E15)+(D2*B15)</f>
        <v>10750</v>
      </c>
      <c r="C19" s="115"/>
      <c r="D19" s="113"/>
      <c r="E19" s="86"/>
      <c r="F19" s="10"/>
      <c r="G19" s="93">
        <v>147</v>
      </c>
      <c r="H19" s="93">
        <v>35</v>
      </c>
      <c r="I19" s="93">
        <v>0</v>
      </c>
      <c r="J19" s="94">
        <v>87</v>
      </c>
      <c r="K19" s="49"/>
      <c r="L19" s="49"/>
      <c r="M19" s="49"/>
    </row>
    <row r="20" spans="1:13">
      <c r="A20" s="95" t="s">
        <v>105</v>
      </c>
      <c r="B20" s="117">
        <f>((C3+E3)*F15)+(D3*C15)</f>
        <v>261250</v>
      </c>
      <c r="C20" s="115"/>
      <c r="D20" s="113"/>
      <c r="E20" s="86"/>
      <c r="F20" s="89" t="s">
        <v>83</v>
      </c>
      <c r="G20" s="90"/>
      <c r="H20" s="89"/>
      <c r="I20" s="62"/>
      <c r="J20" s="91"/>
      <c r="K20" s="49"/>
      <c r="L20" s="49"/>
      <c r="M20" s="49"/>
    </row>
    <row r="21" spans="1:13">
      <c r="A21" s="95" t="s">
        <v>137</v>
      </c>
      <c r="B21" s="117">
        <f>((C4+E4)*G15)+(D4*D15)</f>
        <v>129476</v>
      </c>
      <c r="C21" s="115"/>
      <c r="D21" s="113"/>
      <c r="E21" s="86"/>
      <c r="F21" s="89" t="s">
        <v>138</v>
      </c>
      <c r="G21" s="96">
        <f>G19+H19</f>
        <v>182</v>
      </c>
      <c r="H21" s="89"/>
      <c r="I21" s="62"/>
      <c r="J21" s="91"/>
      <c r="K21" s="49"/>
      <c r="L21" s="49"/>
      <c r="M21" s="49"/>
    </row>
    <row r="22" spans="1:13">
      <c r="A22" s="92" t="s">
        <v>164</v>
      </c>
      <c r="B22" s="117">
        <f>((C5+D5+E5)*H15)+(G21*I15)+(G22*J15)</f>
        <v>11545</v>
      </c>
      <c r="C22" s="115"/>
      <c r="D22" s="113"/>
      <c r="E22" s="86"/>
      <c r="F22" s="89" t="s">
        <v>139</v>
      </c>
      <c r="G22" s="96">
        <f>I19+J19</f>
        <v>87</v>
      </c>
      <c r="H22" s="89"/>
      <c r="I22" s="62"/>
      <c r="J22" s="91"/>
      <c r="K22" s="49"/>
      <c r="L22" s="49"/>
      <c r="M22" s="49"/>
    </row>
    <row r="23" spans="1:13">
      <c r="A23" s="92" t="s">
        <v>140</v>
      </c>
      <c r="B23" s="117">
        <f>F25*G25</f>
        <v>8750</v>
      </c>
      <c r="C23" s="115"/>
      <c r="D23" s="113"/>
      <c r="E23" s="86"/>
      <c r="F23" s="85"/>
      <c r="G23" s="87"/>
      <c r="H23" s="85"/>
      <c r="I23" s="88"/>
      <c r="J23" s="71"/>
      <c r="K23" s="49"/>
      <c r="L23" s="49"/>
      <c r="M23" s="49"/>
    </row>
    <row r="24" spans="1:13">
      <c r="A24" s="31" t="s">
        <v>83</v>
      </c>
      <c r="B24" s="118">
        <f>SUM(B19:B23)</f>
        <v>421771</v>
      </c>
      <c r="C24" s="114"/>
      <c r="D24" s="112"/>
      <c r="F24" s="89" t="s">
        <v>141</v>
      </c>
      <c r="G24" s="29" t="s">
        <v>142</v>
      </c>
      <c r="H24" s="85"/>
      <c r="I24" s="88"/>
      <c r="J24" s="71"/>
    </row>
    <row r="25" spans="1:13">
      <c r="A25" s="75"/>
      <c r="B25" s="75"/>
      <c r="C25" s="75"/>
      <c r="F25" s="97">
        <v>250</v>
      </c>
      <c r="G25" s="83">
        <v>35</v>
      </c>
      <c r="H25" s="98"/>
      <c r="I25" s="98"/>
      <c r="J25" s="66"/>
    </row>
    <row r="26" spans="1:13">
      <c r="A26" s="75"/>
      <c r="B26" s="75"/>
      <c r="C26" s="75"/>
    </row>
    <row r="27" spans="1:13">
      <c r="A27" s="99" t="s">
        <v>143</v>
      </c>
      <c r="B27" s="99" t="s">
        <v>144</v>
      </c>
      <c r="C27" s="99" t="s">
        <v>82</v>
      </c>
    </row>
    <row r="28" spans="1:13">
      <c r="A28" s="99">
        <v>0</v>
      </c>
      <c r="B28" s="99">
        <v>199</v>
      </c>
      <c r="C28" s="100">
        <v>150</v>
      </c>
    </row>
    <row r="29" spans="1:13">
      <c r="A29" s="99">
        <v>200</v>
      </c>
      <c r="B29" s="99">
        <v>399</v>
      </c>
      <c r="C29" s="100">
        <v>300</v>
      </c>
      <c r="F29" t="s">
        <v>145</v>
      </c>
      <c r="G29" s="98" t="s">
        <v>146</v>
      </c>
      <c r="H29" s="98" t="s">
        <v>147</v>
      </c>
      <c r="I29" s="101" t="s">
        <v>148</v>
      </c>
      <c r="L29" s="88"/>
    </row>
    <row r="30" spans="1:13">
      <c r="A30" s="99">
        <v>400</v>
      </c>
      <c r="B30" s="99">
        <v>599</v>
      </c>
      <c r="C30" s="100">
        <v>450</v>
      </c>
      <c r="F30" t="s">
        <v>149</v>
      </c>
      <c r="G30" s="102">
        <v>300</v>
      </c>
      <c r="H30" s="98">
        <f>F15+(150*B15)+(150*C15)</f>
        <v>1487.5</v>
      </c>
      <c r="I30" s="98">
        <f>F2+(G30*0.5*G2)+(G30*0.5*G3)</f>
        <v>1178.4000000000001</v>
      </c>
      <c r="L30" s="88"/>
    </row>
    <row r="31" spans="1:13">
      <c r="A31" s="99">
        <v>600</v>
      </c>
      <c r="B31" s="99">
        <v>799</v>
      </c>
      <c r="C31" s="100">
        <v>600</v>
      </c>
      <c r="F31" t="s">
        <v>150</v>
      </c>
      <c r="G31" s="102">
        <v>500</v>
      </c>
      <c r="H31" s="98">
        <f>F15+(G31*0.25*B15)+(G31*0.75*C15)</f>
        <v>2656.25</v>
      </c>
      <c r="I31" s="98">
        <f>F2+(G31*0.25*G2)+(G31*0.75*G3)</f>
        <v>2354.4</v>
      </c>
      <c r="J31" s="66"/>
      <c r="L31" s="88"/>
    </row>
    <row r="32" spans="1:13">
      <c r="A32" s="99">
        <v>800</v>
      </c>
      <c r="B32" s="99">
        <v>999</v>
      </c>
      <c r="C32" s="100">
        <v>750</v>
      </c>
      <c r="F32" s="103" t="s">
        <v>2</v>
      </c>
      <c r="G32" s="102">
        <v>1000</v>
      </c>
      <c r="H32" s="98">
        <f>G15+(G32*D15)</f>
        <v>7250</v>
      </c>
      <c r="I32" s="98">
        <f>C33+(G32*G4)</f>
        <v>7900</v>
      </c>
      <c r="J32" s="66"/>
      <c r="L32" s="88"/>
    </row>
    <row r="33" spans="1:13">
      <c r="A33" s="99">
        <v>1000</v>
      </c>
      <c r="B33" s="99">
        <v>1199</v>
      </c>
      <c r="C33" s="100">
        <v>900</v>
      </c>
      <c r="F33" s="103" t="s">
        <v>2</v>
      </c>
      <c r="G33" s="102">
        <v>1800</v>
      </c>
      <c r="H33" s="98">
        <f>G15+(G33*D15)</f>
        <v>12850</v>
      </c>
      <c r="I33" s="98">
        <f>C35+(G33*G4)</f>
        <v>13800</v>
      </c>
      <c r="J33" s="66"/>
      <c r="K33" s="49"/>
      <c r="L33" s="104"/>
      <c r="M33" s="49"/>
    </row>
    <row r="34" spans="1:13">
      <c r="A34" s="99">
        <v>1200</v>
      </c>
      <c r="B34" s="99">
        <v>1399</v>
      </c>
      <c r="C34" s="100">
        <v>1050</v>
      </c>
      <c r="F34" s="105" t="s">
        <v>151</v>
      </c>
      <c r="G34" s="102">
        <v>20</v>
      </c>
      <c r="H34" s="98">
        <f>H15+(G34*0.5*J15)+(G34*0.5*I15)</f>
        <v>850</v>
      </c>
      <c r="I34" s="98">
        <f>G5</f>
        <v>225</v>
      </c>
      <c r="J34" s="66"/>
      <c r="K34" s="49"/>
      <c r="L34" s="104"/>
      <c r="M34" s="49"/>
    </row>
    <row r="35" spans="1:13">
      <c r="A35" s="99">
        <v>1400</v>
      </c>
      <c r="B35" s="99">
        <v>9999</v>
      </c>
      <c r="C35" s="100">
        <v>1200</v>
      </c>
      <c r="F35" s="105" t="s">
        <v>152</v>
      </c>
      <c r="G35" s="102">
        <v>60</v>
      </c>
      <c r="H35" s="98">
        <f>H15+(G35*0.5*J15)+(G34*0.5*I15)</f>
        <v>1350</v>
      </c>
      <c r="I35" s="98">
        <f>F5</f>
        <v>765</v>
      </c>
      <c r="L35" s="88"/>
    </row>
    <row r="36" spans="1:13">
      <c r="A36" s="74"/>
      <c r="B36" s="74"/>
      <c r="C36" s="74"/>
      <c r="H36" s="98"/>
      <c r="I36" s="98"/>
    </row>
    <row r="37" spans="1:13">
      <c r="A37" s="74" t="s">
        <v>62</v>
      </c>
      <c r="B37" s="74" t="s">
        <v>63</v>
      </c>
      <c r="C37" s="74" t="s">
        <v>64</v>
      </c>
    </row>
    <row r="38" spans="1:13">
      <c r="A38" s="74"/>
      <c r="B38" s="74"/>
      <c r="C38" s="74"/>
    </row>
    <row r="39" spans="1:13">
      <c r="A39" s="99" t="s">
        <v>65</v>
      </c>
      <c r="B39" s="99">
        <v>973</v>
      </c>
      <c r="C39" s="79">
        <v>750</v>
      </c>
    </row>
    <row r="40" spans="1:13">
      <c r="A40" s="99" t="s">
        <v>66</v>
      </c>
      <c r="B40" s="99">
        <v>589</v>
      </c>
      <c r="C40" s="79">
        <v>450</v>
      </c>
    </row>
    <row r="41" spans="1:13">
      <c r="A41" s="99" t="s">
        <v>67</v>
      </c>
      <c r="B41" s="99">
        <v>0</v>
      </c>
      <c r="C41" s="79">
        <v>0</v>
      </c>
    </row>
    <row r="42" spans="1:13">
      <c r="A42" s="99" t="s">
        <v>68</v>
      </c>
      <c r="B42" s="99">
        <v>964</v>
      </c>
      <c r="C42" s="79">
        <v>750</v>
      </c>
    </row>
    <row r="43" spans="1:13">
      <c r="A43" s="99" t="s">
        <v>69</v>
      </c>
      <c r="B43" s="99">
        <v>888</v>
      </c>
      <c r="C43" s="79">
        <v>750</v>
      </c>
    </row>
    <row r="44" spans="1:13">
      <c r="A44" s="99" t="s">
        <v>70</v>
      </c>
      <c r="B44" s="99">
        <v>1876</v>
      </c>
      <c r="C44" s="79">
        <v>1200</v>
      </c>
      <c r="J44" s="49"/>
      <c r="K44" s="49"/>
      <c r="L44" s="49"/>
      <c r="M44" s="49"/>
    </row>
    <row r="45" spans="1:13">
      <c r="A45" s="99" t="s">
        <v>71</v>
      </c>
      <c r="B45" s="99">
        <v>789</v>
      </c>
      <c r="C45" s="79">
        <v>600</v>
      </c>
      <c r="J45" s="49"/>
      <c r="K45" s="49"/>
      <c r="L45" s="49"/>
      <c r="M45" s="49"/>
    </row>
    <row r="46" spans="1:13">
      <c r="A46" s="99" t="s">
        <v>72</v>
      </c>
      <c r="B46" s="99">
        <v>1627</v>
      </c>
      <c r="C46" s="79">
        <v>1200</v>
      </c>
      <c r="J46" s="49"/>
      <c r="K46" s="49"/>
      <c r="L46" s="49"/>
      <c r="M46" s="49"/>
    </row>
    <row r="47" spans="1:13">
      <c r="A47" s="99" t="s">
        <v>73</v>
      </c>
      <c r="B47" s="99">
        <v>0</v>
      </c>
      <c r="C47" s="79">
        <v>0</v>
      </c>
      <c r="J47" s="49"/>
      <c r="K47" s="49"/>
      <c r="L47" s="49"/>
      <c r="M47" s="49"/>
    </row>
    <row r="48" spans="1:13">
      <c r="A48" s="99" t="s">
        <v>74</v>
      </c>
      <c r="B48" s="99">
        <v>279</v>
      </c>
      <c r="C48" s="79">
        <v>300</v>
      </c>
      <c r="J48" s="49"/>
      <c r="K48" s="49"/>
      <c r="L48" s="49"/>
      <c r="M48" s="49"/>
    </row>
    <row r="49" spans="1:22">
      <c r="A49" s="99" t="s">
        <v>75</v>
      </c>
      <c r="B49" s="99">
        <v>1736</v>
      </c>
      <c r="C49" s="106">
        <v>1200</v>
      </c>
      <c r="J49" s="49"/>
      <c r="K49" s="49"/>
      <c r="L49" s="49"/>
      <c r="M49" s="49"/>
    </row>
    <row r="50" spans="1:22">
      <c r="A50" s="99" t="s">
        <v>76</v>
      </c>
      <c r="B50" s="99">
        <v>0</v>
      </c>
      <c r="C50" s="79">
        <v>0</v>
      </c>
      <c r="J50" s="49"/>
      <c r="K50" s="49"/>
      <c r="L50" s="49"/>
      <c r="M50" s="49"/>
    </row>
    <row r="51" spans="1:22">
      <c r="A51" s="99" t="s">
        <v>77</v>
      </c>
      <c r="B51" s="99">
        <v>636</v>
      </c>
      <c r="C51" s="79">
        <v>600</v>
      </c>
      <c r="J51" s="49"/>
      <c r="K51" s="49"/>
      <c r="L51" s="49"/>
      <c r="M51" s="49"/>
    </row>
    <row r="52" spans="1:22">
      <c r="A52" s="99" t="s">
        <v>78</v>
      </c>
      <c r="B52" s="99">
        <v>413</v>
      </c>
      <c r="C52" s="79">
        <v>450</v>
      </c>
      <c r="J52" s="49"/>
      <c r="K52" s="49"/>
      <c r="L52" s="49"/>
      <c r="M52" s="49"/>
    </row>
    <row r="53" spans="1:22">
      <c r="A53" s="99" t="s">
        <v>79</v>
      </c>
      <c r="B53" s="99">
        <v>4094</v>
      </c>
      <c r="C53" s="79">
        <v>1200</v>
      </c>
    </row>
    <row r="54" spans="1:22">
      <c r="A54" s="99" t="s">
        <v>80</v>
      </c>
      <c r="B54" s="99">
        <v>550</v>
      </c>
      <c r="C54" s="79">
        <v>450</v>
      </c>
    </row>
    <row r="55" spans="1:22">
      <c r="A55" s="99" t="s">
        <v>81</v>
      </c>
      <c r="B55" s="99">
        <v>0</v>
      </c>
      <c r="C55" s="79">
        <v>0</v>
      </c>
    </row>
    <row r="56" spans="1:22">
      <c r="A56" s="74"/>
      <c r="B56" s="74"/>
      <c r="C56" s="107">
        <f>SUM(C39:C55)</f>
        <v>9900</v>
      </c>
    </row>
    <row r="58" spans="1:22">
      <c r="I58" s="49"/>
      <c r="J58" s="66"/>
      <c r="K58" s="73"/>
      <c r="L58" s="66"/>
      <c r="M58" s="66"/>
      <c r="N58" s="108"/>
      <c r="O58" s="67"/>
      <c r="P58" s="67"/>
      <c r="Q58" s="67"/>
      <c r="R58" s="67"/>
      <c r="S58" s="49"/>
      <c r="T58" s="49"/>
      <c r="U58" s="49"/>
      <c r="V58" s="49"/>
    </row>
  </sheetData>
  <conditionalFormatting sqref="A1:K1 B2:I2 K2:K6 A3:H4 B5:H5 A6:I6 B8 C8:C10 A9:A10 E9:E10 B11:C13 C14:G15 J16:M16 B16:C24 K17:M23 J44:M52 A56:C56 I58:V58">
    <cfRule type="cellIs" dxfId="4" priority="5" operator="lessThan">
      <formula>0</formula>
    </cfRule>
  </conditionalFormatting>
  <conditionalFormatting sqref="B15">
    <cfRule type="cellIs" dxfId="3" priority="1" operator="lessThan">
      <formula>0</formula>
    </cfRule>
  </conditionalFormatting>
  <conditionalFormatting sqref="D13">
    <cfRule type="cellIs" dxfId="2" priority="3" operator="lessThan">
      <formula>0</formula>
    </cfRule>
  </conditionalFormatting>
  <conditionalFormatting sqref="D19:D24">
    <cfRule type="cellIs" dxfId="1" priority="2" operator="lessThan">
      <formula>0</formula>
    </cfRule>
  </conditionalFormatting>
  <conditionalFormatting sqref="K15:M15 J18:J25 M33:M34 A36:C38 C39:C55">
    <cfRule type="cellIs" dxfId="0" priority="4"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Overzicht NMV 2024-2025</vt:lpstr>
      <vt:lpstr>Samenvatting</vt:lpstr>
      <vt:lpstr>Contributie berekening</vt:lpstr>
    </vt:vector>
  </TitlesOfParts>
  <Company>Firm in 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Delcour</dc:creator>
  <cp:lastModifiedBy>Miguel Delcour</cp:lastModifiedBy>
  <dcterms:created xsi:type="dcterms:W3CDTF">2018-06-19T13:18:32Z</dcterms:created>
  <dcterms:modified xsi:type="dcterms:W3CDTF">2024-05-17T10:07:01Z</dcterms:modified>
</cp:coreProperties>
</file>